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23250" windowHeight="12570" tabRatio="702" activeTab="1"/>
  </bookViews>
  <sheets>
    <sheet name="Приветствие" sheetId="12" r:id="rId1"/>
    <sheet name="юноши (личное первенство)" sheetId="9" r:id="rId2"/>
    <sheet name="девушки (личное первенство)" sheetId="10" r:id="rId3"/>
    <sheet name="11 лет" sheetId="3" state="hidden" r:id="rId4"/>
    <sheet name="12 лет" sheetId="2" state="hidden" r:id="rId5"/>
    <sheet name="13 лет" sheetId="4" state="hidden" r:id="rId6"/>
    <sheet name="ступени" sheetId="8" state="hidden" r:id="rId7"/>
    <sheet name="14 лет" sheetId="11" state="hidden" r:id="rId8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/>
  <c r="S4" s="1"/>
  <c r="AA4" l="1"/>
  <c r="W4"/>
  <c r="Y4"/>
  <c r="U4"/>
  <c r="E5" i="10"/>
  <c r="W5" s="1"/>
  <c r="E6"/>
  <c r="W6" s="1"/>
  <c r="E7"/>
  <c r="E8"/>
  <c r="W8" s="1"/>
  <c r="E9"/>
  <c r="W9" s="1"/>
  <c r="E10"/>
  <c r="W10" s="1"/>
  <c r="E11"/>
  <c r="W11" s="1"/>
  <c r="E12"/>
  <c r="W12" s="1"/>
  <c r="E13"/>
  <c r="W13" s="1"/>
  <c r="E14"/>
  <c r="W14" s="1"/>
  <c r="E15"/>
  <c r="W15" s="1"/>
  <c r="E16"/>
  <c r="W16" s="1"/>
  <c r="E17"/>
  <c r="W17" s="1"/>
  <c r="E18"/>
  <c r="W18" s="1"/>
  <c r="E19"/>
  <c r="W19" s="1"/>
  <c r="E20"/>
  <c r="W20" s="1"/>
  <c r="E21"/>
  <c r="W21" s="1"/>
  <c r="E22"/>
  <c r="W22" s="1"/>
  <c r="E23"/>
  <c r="W23" s="1"/>
  <c r="E24"/>
  <c r="W24" s="1"/>
  <c r="E25"/>
  <c r="W25" s="1"/>
  <c r="E26"/>
  <c r="W26" s="1"/>
  <c r="E27"/>
  <c r="W27" s="1"/>
  <c r="E28"/>
  <c r="W28" s="1"/>
  <c r="E29"/>
  <c r="W29" s="1"/>
  <c r="E30"/>
  <c r="W30" s="1"/>
  <c r="E31"/>
  <c r="W31" s="1"/>
  <c r="E32"/>
  <c r="W32" s="1"/>
  <c r="E33"/>
  <c r="W33" s="1"/>
  <c r="E34"/>
  <c r="W34" s="1"/>
  <c r="E35"/>
  <c r="W35" s="1"/>
  <c r="E36"/>
  <c r="W36" s="1"/>
  <c r="E37"/>
  <c r="W37" s="1"/>
  <c r="E38"/>
  <c r="W38" s="1"/>
  <c r="E39"/>
  <c r="W39" s="1"/>
  <c r="E40"/>
  <c r="W40" s="1"/>
  <c r="E41"/>
  <c r="W41" s="1"/>
  <c r="E42"/>
  <c r="W42" s="1"/>
  <c r="E43"/>
  <c r="W43" s="1"/>
  <c r="E44"/>
  <c r="W44" s="1"/>
  <c r="E45"/>
  <c r="W45" s="1"/>
  <c r="E46"/>
  <c r="W46" s="1"/>
  <c r="E47"/>
  <c r="W47" s="1"/>
  <c r="E48"/>
  <c r="W48" s="1"/>
  <c r="E49"/>
  <c r="W49" s="1"/>
  <c r="E50"/>
  <c r="W50" s="1"/>
  <c r="E51"/>
  <c r="W51" s="1"/>
  <c r="E52"/>
  <c r="W52" s="1"/>
  <c r="E53"/>
  <c r="W53" s="1"/>
  <c r="E54"/>
  <c r="W54" s="1"/>
  <c r="E55"/>
  <c r="W55" s="1"/>
  <c r="E56"/>
  <c r="W56" s="1"/>
  <c r="E57"/>
  <c r="W57" s="1"/>
  <c r="E58"/>
  <c r="W58" s="1"/>
  <c r="E59"/>
  <c r="W59" s="1"/>
  <c r="E60"/>
  <c r="W60" s="1"/>
  <c r="E61"/>
  <c r="W61" s="1"/>
  <c r="E62"/>
  <c r="W62" s="1"/>
  <c r="E63"/>
  <c r="W63" s="1"/>
  <c r="E64"/>
  <c r="W64" s="1"/>
  <c r="E65"/>
  <c r="W65" s="1"/>
  <c r="E66"/>
  <c r="W66" s="1"/>
  <c r="E67"/>
  <c r="W67" s="1"/>
  <c r="E68"/>
  <c r="W68" s="1"/>
  <c r="E69"/>
  <c r="W69" s="1"/>
  <c r="E70"/>
  <c r="W70" s="1"/>
  <c r="E71"/>
  <c r="W71" s="1"/>
  <c r="E72"/>
  <c r="W72" s="1"/>
  <c r="E73"/>
  <c r="W73" s="1"/>
  <c r="E74"/>
  <c r="W74" s="1"/>
  <c r="E75"/>
  <c r="W75" s="1"/>
  <c r="E76"/>
  <c r="W76" s="1"/>
  <c r="E77"/>
  <c r="W77" s="1"/>
  <c r="E78"/>
  <c r="W78" s="1"/>
  <c r="E79"/>
  <c r="W79" s="1"/>
  <c r="E80"/>
  <c r="W80" s="1"/>
  <c r="E81"/>
  <c r="W81" s="1"/>
  <c r="E82"/>
  <c r="W82" s="1"/>
  <c r="E83"/>
  <c r="W83" s="1"/>
  <c r="E84"/>
  <c r="W84" s="1"/>
  <c r="E85"/>
  <c r="W85" s="1"/>
  <c r="E86"/>
  <c r="W86" s="1"/>
  <c r="E87"/>
  <c r="W87" s="1"/>
  <c r="E88"/>
  <c r="W88" s="1"/>
  <c r="E89"/>
  <c r="W89" s="1"/>
  <c r="E90"/>
  <c r="W90" s="1"/>
  <c r="E91"/>
  <c r="W91" s="1"/>
  <c r="E92"/>
  <c r="W92" s="1"/>
  <c r="E93"/>
  <c r="W93" s="1"/>
  <c r="E94"/>
  <c r="W94" s="1"/>
  <c r="E95"/>
  <c r="W95" s="1"/>
  <c r="E96"/>
  <c r="W96" s="1"/>
  <c r="E97"/>
  <c r="W97" s="1"/>
  <c r="E98"/>
  <c r="W98" s="1"/>
  <c r="E99"/>
  <c r="W99" s="1"/>
  <c r="E100"/>
  <c r="W100" s="1"/>
  <c r="E101"/>
  <c r="W101" s="1"/>
  <c r="E102"/>
  <c r="W102" s="1"/>
  <c r="E103"/>
  <c r="W103" s="1"/>
  <c r="E104"/>
  <c r="W104" s="1"/>
  <c r="E105"/>
  <c r="W105" s="1"/>
  <c r="E106"/>
  <c r="W106" s="1"/>
  <c r="E107"/>
  <c r="W107" s="1"/>
  <c r="E108"/>
  <c r="W108" s="1"/>
  <c r="E109"/>
  <c r="W109" s="1"/>
  <c r="E110"/>
  <c r="W110" s="1"/>
  <c r="E111"/>
  <c r="W111" s="1"/>
  <c r="E112"/>
  <c r="W112" s="1"/>
  <c r="E113"/>
  <c r="W113" s="1"/>
  <c r="E114"/>
  <c r="W114" s="1"/>
  <c r="E115"/>
  <c r="W115" s="1"/>
  <c r="E116"/>
  <c r="W116" s="1"/>
  <c r="E117"/>
  <c r="W117" s="1"/>
  <c r="E118"/>
  <c r="W118" s="1"/>
  <c r="E119"/>
  <c r="W119" s="1"/>
  <c r="E120"/>
  <c r="W120" s="1"/>
  <c r="E121"/>
  <c r="W121" s="1"/>
  <c r="E122"/>
  <c r="W122" s="1"/>
  <c r="E123"/>
  <c r="W123" s="1"/>
  <c r="E124"/>
  <c r="W124" s="1"/>
  <c r="E4"/>
  <c r="W4" s="1"/>
  <c r="E5" i="9"/>
  <c r="E6"/>
  <c r="AA6" s="1"/>
  <c r="E7"/>
  <c r="AA7" s="1"/>
  <c r="E8"/>
  <c r="AA8" s="1"/>
  <c r="E9"/>
  <c r="AA9" s="1"/>
  <c r="E10"/>
  <c r="AA10" s="1"/>
  <c r="E11"/>
  <c r="AA11" s="1"/>
  <c r="E12"/>
  <c r="AA12" s="1"/>
  <c r="E13"/>
  <c r="AA13" s="1"/>
  <c r="E14"/>
  <c r="AA14" s="1"/>
  <c r="E15"/>
  <c r="AA15" s="1"/>
  <c r="E16"/>
  <c r="AA16" s="1"/>
  <c r="E17"/>
  <c r="AA17" s="1"/>
  <c r="E18"/>
  <c r="AA18" s="1"/>
  <c r="E19"/>
  <c r="AA19" s="1"/>
  <c r="E20"/>
  <c r="AA20" s="1"/>
  <c r="E21"/>
  <c r="AA21" s="1"/>
  <c r="E22"/>
  <c r="E23"/>
  <c r="AA23" s="1"/>
  <c r="E24"/>
  <c r="AA24" s="1"/>
  <c r="E25"/>
  <c r="AA25" s="1"/>
  <c r="E26"/>
  <c r="AA26" s="1"/>
  <c r="E27"/>
  <c r="AA27" s="1"/>
  <c r="E28"/>
  <c r="AA28" s="1"/>
  <c r="E29"/>
  <c r="AA29" s="1"/>
  <c r="E30"/>
  <c r="AA30" s="1"/>
  <c r="E31"/>
  <c r="AA31" s="1"/>
  <c r="E32"/>
  <c r="AA32" s="1"/>
  <c r="E33"/>
  <c r="AA33" s="1"/>
  <c r="E34"/>
  <c r="AA34" s="1"/>
  <c r="E35"/>
  <c r="AA35" s="1"/>
  <c r="E36"/>
  <c r="AA36" s="1"/>
  <c r="E37"/>
  <c r="AA37" s="1"/>
  <c r="E38"/>
  <c r="AA38" s="1"/>
  <c r="E39"/>
  <c r="AA39" s="1"/>
  <c r="E40"/>
  <c r="AA40" s="1"/>
  <c r="E41"/>
  <c r="AA41" s="1"/>
  <c r="E42"/>
  <c r="E43"/>
  <c r="AA43" s="1"/>
  <c r="E44"/>
  <c r="AA44" s="1"/>
  <c r="E45"/>
  <c r="AA45" s="1"/>
  <c r="E46"/>
  <c r="AA46" s="1"/>
  <c r="E47"/>
  <c r="AA47" s="1"/>
  <c r="E48"/>
  <c r="AA48" s="1"/>
  <c r="E49"/>
  <c r="AA49" s="1"/>
  <c r="E50"/>
  <c r="AA50" s="1"/>
  <c r="E51"/>
  <c r="AA51" s="1"/>
  <c r="E52"/>
  <c r="AA52" s="1"/>
  <c r="E53"/>
  <c r="AA53" s="1"/>
  <c r="E54"/>
  <c r="AA54" s="1"/>
  <c r="E55"/>
  <c r="AA55" s="1"/>
  <c r="E56"/>
  <c r="AA56" s="1"/>
  <c r="E57"/>
  <c r="AA57" s="1"/>
  <c r="E58"/>
  <c r="AA58" s="1"/>
  <c r="E59"/>
  <c r="AA59" s="1"/>
  <c r="E60"/>
  <c r="AA60" s="1"/>
  <c r="E61"/>
  <c r="AA61" s="1"/>
  <c r="E62"/>
  <c r="AA62" s="1"/>
  <c r="E63"/>
  <c r="AA63" s="1"/>
  <c r="E64"/>
  <c r="AA64" s="1"/>
  <c r="E65"/>
  <c r="AA65" s="1"/>
  <c r="E66"/>
  <c r="AA66" s="1"/>
  <c r="E67"/>
  <c r="AA67" s="1"/>
  <c r="E68"/>
  <c r="E69"/>
  <c r="AA69" s="1"/>
  <c r="E70"/>
  <c r="AA70" s="1"/>
  <c r="E71"/>
  <c r="AA71" s="1"/>
  <c r="E72"/>
  <c r="AA72" s="1"/>
  <c r="E73"/>
  <c r="AA73" s="1"/>
  <c r="E74"/>
  <c r="AA74" s="1"/>
  <c r="E75"/>
  <c r="AA75" s="1"/>
  <c r="E76"/>
  <c r="AA76" s="1"/>
  <c r="E77"/>
  <c r="AA77" s="1"/>
  <c r="E78"/>
  <c r="AA78" s="1"/>
  <c r="E79"/>
  <c r="AA79" s="1"/>
  <c r="E80"/>
  <c r="AA80" s="1"/>
  <c r="E81"/>
  <c r="AA81" s="1"/>
  <c r="E82"/>
  <c r="AA82" s="1"/>
  <c r="E83"/>
  <c r="AA83" s="1"/>
  <c r="E84"/>
  <c r="AA84" s="1"/>
  <c r="E85"/>
  <c r="AA85" s="1"/>
  <c r="E86"/>
  <c r="AA86" s="1"/>
  <c r="E87"/>
  <c r="AA87" s="1"/>
  <c r="E88"/>
  <c r="AA88" s="1"/>
  <c r="E89"/>
  <c r="AA89" s="1"/>
  <c r="E90"/>
  <c r="AA90" s="1"/>
  <c r="E91"/>
  <c r="AA91" s="1"/>
  <c r="E92"/>
  <c r="AA92" s="1"/>
  <c r="E93"/>
  <c r="AA93" s="1"/>
  <c r="E94"/>
  <c r="AA94" s="1"/>
  <c r="E95"/>
  <c r="AA95" s="1"/>
  <c r="E96"/>
  <c r="AA96" s="1"/>
  <c r="E97"/>
  <c r="AA97" s="1"/>
  <c r="E98"/>
  <c r="AA98" s="1"/>
  <c r="E99"/>
  <c r="AA99" s="1"/>
  <c r="E100"/>
  <c r="AA100" s="1"/>
  <c r="E101"/>
  <c r="AA101" s="1"/>
  <c r="E102"/>
  <c r="AA102" s="1"/>
  <c r="E103"/>
  <c r="AA103" s="1"/>
  <c r="E104"/>
  <c r="AA104" s="1"/>
  <c r="E105"/>
  <c r="AA105" s="1"/>
  <c r="E106"/>
  <c r="AA106" s="1"/>
  <c r="E107"/>
  <c r="AA107" s="1"/>
  <c r="E108"/>
  <c r="AA108" s="1"/>
  <c r="E109"/>
  <c r="AA109" s="1"/>
  <c r="E110"/>
  <c r="AA110" s="1"/>
  <c r="E111"/>
  <c r="AA111" s="1"/>
  <c r="E112"/>
  <c r="AA112" s="1"/>
  <c r="E113"/>
  <c r="AA113" s="1"/>
  <c r="E114"/>
  <c r="AA114" s="1"/>
  <c r="E115"/>
  <c r="AA115" s="1"/>
  <c r="E116"/>
  <c r="AA116" s="1"/>
  <c r="E117"/>
  <c r="AA117" s="1"/>
  <c r="E118"/>
  <c r="AA118" s="1"/>
  <c r="E119"/>
  <c r="AA119" s="1"/>
  <c r="E120"/>
  <c r="AA120" s="1"/>
  <c r="E121"/>
  <c r="AA121" s="1"/>
  <c r="E122"/>
  <c r="AA122" s="1"/>
  <c r="E123"/>
  <c r="AA123" s="1"/>
  <c r="E124"/>
  <c r="AA124" s="1"/>
  <c r="U7" i="10" l="1"/>
  <c r="W7"/>
  <c r="S120"/>
  <c r="U120"/>
  <c r="S96"/>
  <c r="U96"/>
  <c r="S72"/>
  <c r="U72"/>
  <c r="S48"/>
  <c r="U48"/>
  <c r="S24"/>
  <c r="U24"/>
  <c r="S119"/>
  <c r="U119"/>
  <c r="S103"/>
  <c r="U103"/>
  <c r="S79"/>
  <c r="U79"/>
  <c r="S55"/>
  <c r="U55"/>
  <c r="S39"/>
  <c r="U39"/>
  <c r="S23"/>
  <c r="U23"/>
  <c r="S102"/>
  <c r="U102"/>
  <c r="S78"/>
  <c r="U78"/>
  <c r="S54"/>
  <c r="U54"/>
  <c r="S22"/>
  <c r="U22"/>
  <c r="S109"/>
  <c r="U109"/>
  <c r="S85"/>
  <c r="U85"/>
  <c r="S61"/>
  <c r="U61"/>
  <c r="S37"/>
  <c r="U37"/>
  <c r="S21"/>
  <c r="U21"/>
  <c r="S124"/>
  <c r="U124"/>
  <c r="S108"/>
  <c r="U108"/>
  <c r="S92"/>
  <c r="U92"/>
  <c r="S76"/>
  <c r="U76"/>
  <c r="S68"/>
  <c r="U68"/>
  <c r="S60"/>
  <c r="U60"/>
  <c r="S44"/>
  <c r="U44"/>
  <c r="S36"/>
  <c r="U36"/>
  <c r="S28"/>
  <c r="U28"/>
  <c r="S20"/>
  <c r="U20"/>
  <c r="S12"/>
  <c r="U12"/>
  <c r="S123"/>
  <c r="U123"/>
  <c r="S115"/>
  <c r="U115"/>
  <c r="S107"/>
  <c r="U107"/>
  <c r="S99"/>
  <c r="U99"/>
  <c r="S91"/>
  <c r="U91"/>
  <c r="S83"/>
  <c r="U83"/>
  <c r="S75"/>
  <c r="U75"/>
  <c r="S67"/>
  <c r="U67"/>
  <c r="S59"/>
  <c r="U59"/>
  <c r="S51"/>
  <c r="U51"/>
  <c r="S43"/>
  <c r="U43"/>
  <c r="S35"/>
  <c r="U35"/>
  <c r="S27"/>
  <c r="U27"/>
  <c r="S19"/>
  <c r="U19"/>
  <c r="S11"/>
  <c r="U11"/>
  <c r="S104"/>
  <c r="U104"/>
  <c r="S80"/>
  <c r="U80"/>
  <c r="S56"/>
  <c r="U56"/>
  <c r="S32"/>
  <c r="U32"/>
  <c r="S8"/>
  <c r="U8"/>
  <c r="S111"/>
  <c r="U111"/>
  <c r="S87"/>
  <c r="U87"/>
  <c r="S63"/>
  <c r="U63"/>
  <c r="S118"/>
  <c r="U118"/>
  <c r="S94"/>
  <c r="U94"/>
  <c r="S70"/>
  <c r="U70"/>
  <c r="S46"/>
  <c r="U46"/>
  <c r="S30"/>
  <c r="U30"/>
  <c r="S6"/>
  <c r="U6"/>
  <c r="S117"/>
  <c r="U117"/>
  <c r="S93"/>
  <c r="U93"/>
  <c r="S69"/>
  <c r="U69"/>
  <c r="S45"/>
  <c r="U45"/>
  <c r="S29"/>
  <c r="U29"/>
  <c r="S5"/>
  <c r="U5"/>
  <c r="S116"/>
  <c r="U116"/>
  <c r="S100"/>
  <c r="U100"/>
  <c r="S84"/>
  <c r="U84"/>
  <c r="S52"/>
  <c r="U52"/>
  <c r="S122"/>
  <c r="U122"/>
  <c r="S114"/>
  <c r="U114"/>
  <c r="S106"/>
  <c r="U106"/>
  <c r="S98"/>
  <c r="U98"/>
  <c r="S90"/>
  <c r="U90"/>
  <c r="S82"/>
  <c r="U82"/>
  <c r="S74"/>
  <c r="U74"/>
  <c r="S66"/>
  <c r="U66"/>
  <c r="S58"/>
  <c r="U58"/>
  <c r="S50"/>
  <c r="U50"/>
  <c r="S42"/>
  <c r="U42"/>
  <c r="S34"/>
  <c r="U34"/>
  <c r="S26"/>
  <c r="U26"/>
  <c r="S18"/>
  <c r="U18"/>
  <c r="S10"/>
  <c r="U10"/>
  <c r="S112"/>
  <c r="U112"/>
  <c r="S88"/>
  <c r="U88"/>
  <c r="S64"/>
  <c r="U64"/>
  <c r="S40"/>
  <c r="U40"/>
  <c r="S16"/>
  <c r="U16"/>
  <c r="S95"/>
  <c r="U95"/>
  <c r="S71"/>
  <c r="U71"/>
  <c r="S47"/>
  <c r="U47"/>
  <c r="S31"/>
  <c r="U31"/>
  <c r="S15"/>
  <c r="U15"/>
  <c r="S110"/>
  <c r="U110"/>
  <c r="S86"/>
  <c r="U86"/>
  <c r="S62"/>
  <c r="U62"/>
  <c r="S38"/>
  <c r="U38"/>
  <c r="S14"/>
  <c r="U14"/>
  <c r="S101"/>
  <c r="U101"/>
  <c r="S77"/>
  <c r="U77"/>
  <c r="S53"/>
  <c r="U53"/>
  <c r="S13"/>
  <c r="U13"/>
  <c r="S121"/>
  <c r="U121"/>
  <c r="S113"/>
  <c r="U113"/>
  <c r="S105"/>
  <c r="U105"/>
  <c r="S97"/>
  <c r="U97"/>
  <c r="S89"/>
  <c r="U89"/>
  <c r="S81"/>
  <c r="U81"/>
  <c r="S73"/>
  <c r="U73"/>
  <c r="S65"/>
  <c r="U65"/>
  <c r="S57"/>
  <c r="U57"/>
  <c r="S49"/>
  <c r="U49"/>
  <c r="S41"/>
  <c r="U41"/>
  <c r="S33"/>
  <c r="U33"/>
  <c r="S25"/>
  <c r="U25"/>
  <c r="S17"/>
  <c r="U17"/>
  <c r="S9"/>
  <c r="U9"/>
  <c r="Q7"/>
  <c r="S7"/>
  <c r="O104"/>
  <c r="Q104"/>
  <c r="O80"/>
  <c r="Q80"/>
  <c r="O48"/>
  <c r="Q48"/>
  <c r="O24"/>
  <c r="Q24"/>
  <c r="O103"/>
  <c r="Q103"/>
  <c r="O79"/>
  <c r="Q79"/>
  <c r="O55"/>
  <c r="Q55"/>
  <c r="O39"/>
  <c r="Q39"/>
  <c r="O31"/>
  <c r="Q31"/>
  <c r="O15"/>
  <c r="Q15"/>
  <c r="O110"/>
  <c r="Q110"/>
  <c r="O94"/>
  <c r="Q94"/>
  <c r="O78"/>
  <c r="Q78"/>
  <c r="O62"/>
  <c r="Q62"/>
  <c r="O46"/>
  <c r="Q46"/>
  <c r="O30"/>
  <c r="Q30"/>
  <c r="O14"/>
  <c r="Q14"/>
  <c r="O117"/>
  <c r="Q117"/>
  <c r="O101"/>
  <c r="Q101"/>
  <c r="O85"/>
  <c r="Q85"/>
  <c r="O69"/>
  <c r="Q69"/>
  <c r="O53"/>
  <c r="Q53"/>
  <c r="O37"/>
  <c r="Q37"/>
  <c r="O21"/>
  <c r="Q21"/>
  <c r="O13"/>
  <c r="Q13"/>
  <c r="O124"/>
  <c r="Q124"/>
  <c r="O116"/>
  <c r="Q116"/>
  <c r="O108"/>
  <c r="Q108"/>
  <c r="O100"/>
  <c r="Q100"/>
  <c r="O92"/>
  <c r="Q92"/>
  <c r="O84"/>
  <c r="Q84"/>
  <c r="O76"/>
  <c r="Q76"/>
  <c r="O68"/>
  <c r="Q68"/>
  <c r="O60"/>
  <c r="Q60"/>
  <c r="O52"/>
  <c r="Q52"/>
  <c r="O44"/>
  <c r="Q44"/>
  <c r="O36"/>
  <c r="Q36"/>
  <c r="O28"/>
  <c r="Q28"/>
  <c r="O20"/>
  <c r="Q20"/>
  <c r="O12"/>
  <c r="Q12"/>
  <c r="O120"/>
  <c r="Q120"/>
  <c r="O96"/>
  <c r="Q96"/>
  <c r="O72"/>
  <c r="Q72"/>
  <c r="O56"/>
  <c r="Q56"/>
  <c r="O32"/>
  <c r="Q32"/>
  <c r="O8"/>
  <c r="Q8"/>
  <c r="O111"/>
  <c r="Q111"/>
  <c r="O87"/>
  <c r="Q87"/>
  <c r="O63"/>
  <c r="Q63"/>
  <c r="O118"/>
  <c r="Q118"/>
  <c r="O102"/>
  <c r="Q102"/>
  <c r="O86"/>
  <c r="Q86"/>
  <c r="O70"/>
  <c r="Q70"/>
  <c r="O54"/>
  <c r="Q54"/>
  <c r="O38"/>
  <c r="Q38"/>
  <c r="O22"/>
  <c r="Q22"/>
  <c r="O6"/>
  <c r="Q6"/>
  <c r="O109"/>
  <c r="Q109"/>
  <c r="O93"/>
  <c r="Q93"/>
  <c r="O77"/>
  <c r="Q77"/>
  <c r="O61"/>
  <c r="Q61"/>
  <c r="O45"/>
  <c r="Q45"/>
  <c r="O29"/>
  <c r="Q29"/>
  <c r="O5"/>
  <c r="Q5"/>
  <c r="O123"/>
  <c r="Q123"/>
  <c r="O115"/>
  <c r="Q115"/>
  <c r="O107"/>
  <c r="Q107"/>
  <c r="O99"/>
  <c r="Q99"/>
  <c r="O91"/>
  <c r="Q91"/>
  <c r="O83"/>
  <c r="Q83"/>
  <c r="O75"/>
  <c r="Q75"/>
  <c r="O67"/>
  <c r="Q67"/>
  <c r="O59"/>
  <c r="Q59"/>
  <c r="O51"/>
  <c r="Q51"/>
  <c r="O43"/>
  <c r="Q43"/>
  <c r="O35"/>
  <c r="Q35"/>
  <c r="O27"/>
  <c r="Q27"/>
  <c r="O19"/>
  <c r="Q19"/>
  <c r="O11"/>
  <c r="Q11"/>
  <c r="O112"/>
  <c r="Q112"/>
  <c r="O88"/>
  <c r="Q88"/>
  <c r="O64"/>
  <c r="Q64"/>
  <c r="O40"/>
  <c r="Q40"/>
  <c r="O16"/>
  <c r="Q16"/>
  <c r="O119"/>
  <c r="Q119"/>
  <c r="O95"/>
  <c r="Q95"/>
  <c r="O71"/>
  <c r="Q71"/>
  <c r="O47"/>
  <c r="Q47"/>
  <c r="O23"/>
  <c r="Q23"/>
  <c r="O122"/>
  <c r="Q122"/>
  <c r="O114"/>
  <c r="Q114"/>
  <c r="O106"/>
  <c r="Q106"/>
  <c r="O98"/>
  <c r="Q98"/>
  <c r="O90"/>
  <c r="Q90"/>
  <c r="O82"/>
  <c r="Q82"/>
  <c r="O74"/>
  <c r="Q74"/>
  <c r="O66"/>
  <c r="Q66"/>
  <c r="O58"/>
  <c r="Q58"/>
  <c r="O50"/>
  <c r="Q50"/>
  <c r="O42"/>
  <c r="Q42"/>
  <c r="O34"/>
  <c r="Q34"/>
  <c r="O26"/>
  <c r="Q26"/>
  <c r="O18"/>
  <c r="Q18"/>
  <c r="O10"/>
  <c r="Q10"/>
  <c r="O121"/>
  <c r="Q121"/>
  <c r="O113"/>
  <c r="Q113"/>
  <c r="O105"/>
  <c r="Q105"/>
  <c r="O97"/>
  <c r="Q97"/>
  <c r="O89"/>
  <c r="Q89"/>
  <c r="O81"/>
  <c r="Q81"/>
  <c r="O73"/>
  <c r="Q73"/>
  <c r="O65"/>
  <c r="Q65"/>
  <c r="O57"/>
  <c r="Q57"/>
  <c r="O49"/>
  <c r="Q49"/>
  <c r="O41"/>
  <c r="Q41"/>
  <c r="O33"/>
  <c r="Q33"/>
  <c r="O25"/>
  <c r="Q25"/>
  <c r="O17"/>
  <c r="Q17"/>
  <c r="O9"/>
  <c r="Q9"/>
  <c r="K7"/>
  <c r="O7"/>
  <c r="G120"/>
  <c r="K120"/>
  <c r="G96"/>
  <c r="K96"/>
  <c r="G72"/>
  <c r="K72"/>
  <c r="G48"/>
  <c r="K48"/>
  <c r="G16"/>
  <c r="K16"/>
  <c r="G111"/>
  <c r="K111"/>
  <c r="G87"/>
  <c r="K87"/>
  <c r="G63"/>
  <c r="K63"/>
  <c r="G118"/>
  <c r="K118"/>
  <c r="G94"/>
  <c r="K94"/>
  <c r="G70"/>
  <c r="K70"/>
  <c r="G46"/>
  <c r="K46"/>
  <c r="G22"/>
  <c r="K22"/>
  <c r="G117"/>
  <c r="K117"/>
  <c r="G93"/>
  <c r="K93"/>
  <c r="G69"/>
  <c r="K69"/>
  <c r="G45"/>
  <c r="K45"/>
  <c r="G21"/>
  <c r="K21"/>
  <c r="G116"/>
  <c r="K116"/>
  <c r="G92"/>
  <c r="K92"/>
  <c r="G76"/>
  <c r="K76"/>
  <c r="G52"/>
  <c r="K52"/>
  <c r="G28"/>
  <c r="K28"/>
  <c r="G12"/>
  <c r="K12"/>
  <c r="G123"/>
  <c r="K123"/>
  <c r="G115"/>
  <c r="K115"/>
  <c r="G107"/>
  <c r="K107"/>
  <c r="G99"/>
  <c r="K99"/>
  <c r="G91"/>
  <c r="K91"/>
  <c r="G83"/>
  <c r="K83"/>
  <c r="G75"/>
  <c r="K75"/>
  <c r="G67"/>
  <c r="K67"/>
  <c r="G59"/>
  <c r="K59"/>
  <c r="G51"/>
  <c r="K51"/>
  <c r="G43"/>
  <c r="K43"/>
  <c r="G35"/>
  <c r="K35"/>
  <c r="G27"/>
  <c r="K27"/>
  <c r="G19"/>
  <c r="K19"/>
  <c r="G11"/>
  <c r="K11"/>
  <c r="G104"/>
  <c r="K104"/>
  <c r="G80"/>
  <c r="K80"/>
  <c r="G56"/>
  <c r="K56"/>
  <c r="G32"/>
  <c r="K32"/>
  <c r="G8"/>
  <c r="K8"/>
  <c r="G119"/>
  <c r="K119"/>
  <c r="G95"/>
  <c r="K95"/>
  <c r="G71"/>
  <c r="K71"/>
  <c r="G47"/>
  <c r="K47"/>
  <c r="G31"/>
  <c r="K31"/>
  <c r="G15"/>
  <c r="K15"/>
  <c r="G110"/>
  <c r="K110"/>
  <c r="G86"/>
  <c r="K86"/>
  <c r="G54"/>
  <c r="K54"/>
  <c r="G30"/>
  <c r="K30"/>
  <c r="G6"/>
  <c r="K6"/>
  <c r="G101"/>
  <c r="K101"/>
  <c r="G77"/>
  <c r="K77"/>
  <c r="G53"/>
  <c r="K53"/>
  <c r="G29"/>
  <c r="K29"/>
  <c r="G5"/>
  <c r="K5"/>
  <c r="G108"/>
  <c r="K108"/>
  <c r="G68"/>
  <c r="K68"/>
  <c r="G44"/>
  <c r="K44"/>
  <c r="G122"/>
  <c r="K122"/>
  <c r="G114"/>
  <c r="K114"/>
  <c r="G106"/>
  <c r="K106"/>
  <c r="G98"/>
  <c r="K98"/>
  <c r="G90"/>
  <c r="K90"/>
  <c r="G82"/>
  <c r="K82"/>
  <c r="G74"/>
  <c r="K74"/>
  <c r="G66"/>
  <c r="K66"/>
  <c r="G58"/>
  <c r="K58"/>
  <c r="G50"/>
  <c r="K50"/>
  <c r="G42"/>
  <c r="K42"/>
  <c r="G34"/>
  <c r="K34"/>
  <c r="G26"/>
  <c r="K26"/>
  <c r="G18"/>
  <c r="K18"/>
  <c r="G10"/>
  <c r="K10"/>
  <c r="G112"/>
  <c r="K112"/>
  <c r="G88"/>
  <c r="K88"/>
  <c r="G64"/>
  <c r="K64"/>
  <c r="G40"/>
  <c r="K40"/>
  <c r="G24"/>
  <c r="K24"/>
  <c r="G103"/>
  <c r="K103"/>
  <c r="G79"/>
  <c r="K79"/>
  <c r="G55"/>
  <c r="K55"/>
  <c r="G39"/>
  <c r="K39"/>
  <c r="G23"/>
  <c r="K23"/>
  <c r="G102"/>
  <c r="K102"/>
  <c r="G78"/>
  <c r="K78"/>
  <c r="G62"/>
  <c r="K62"/>
  <c r="G38"/>
  <c r="K38"/>
  <c r="G14"/>
  <c r="K14"/>
  <c r="G109"/>
  <c r="K109"/>
  <c r="G85"/>
  <c r="K85"/>
  <c r="G61"/>
  <c r="K61"/>
  <c r="G37"/>
  <c r="K37"/>
  <c r="G13"/>
  <c r="K13"/>
  <c r="G124"/>
  <c r="K124"/>
  <c r="G100"/>
  <c r="K100"/>
  <c r="G84"/>
  <c r="K84"/>
  <c r="G60"/>
  <c r="K60"/>
  <c r="G36"/>
  <c r="K36"/>
  <c r="G20"/>
  <c r="K20"/>
  <c r="G121"/>
  <c r="K121"/>
  <c r="G113"/>
  <c r="K113"/>
  <c r="G105"/>
  <c r="K105"/>
  <c r="G97"/>
  <c r="K97"/>
  <c r="G89"/>
  <c r="K89"/>
  <c r="G81"/>
  <c r="K81"/>
  <c r="G73"/>
  <c r="K73"/>
  <c r="G65"/>
  <c r="K65"/>
  <c r="G57"/>
  <c r="K57"/>
  <c r="G49"/>
  <c r="K49"/>
  <c r="G41"/>
  <c r="K41"/>
  <c r="G33"/>
  <c r="K33"/>
  <c r="G25"/>
  <c r="K25"/>
  <c r="G17"/>
  <c r="K17"/>
  <c r="G9"/>
  <c r="K9"/>
  <c r="G7"/>
  <c r="Y42" i="9"/>
  <c r="AA42"/>
  <c r="Y22"/>
  <c r="AA22"/>
  <c r="Y5"/>
  <c r="AA5"/>
  <c r="Y68"/>
  <c r="AA68"/>
  <c r="W103"/>
  <c r="Y103"/>
  <c r="W71"/>
  <c r="Y71"/>
  <c r="W55"/>
  <c r="Y55"/>
  <c r="W23"/>
  <c r="Y23"/>
  <c r="W7"/>
  <c r="Y7"/>
  <c r="W94"/>
  <c r="Y94"/>
  <c r="W62"/>
  <c r="Y62"/>
  <c r="W14"/>
  <c r="Y14"/>
  <c r="W101"/>
  <c r="Y101"/>
  <c r="W85"/>
  <c r="Y85"/>
  <c r="W45"/>
  <c r="Y45"/>
  <c r="W124"/>
  <c r="Y124"/>
  <c r="W116"/>
  <c r="Y116"/>
  <c r="W108"/>
  <c r="Y108"/>
  <c r="W100"/>
  <c r="Y100"/>
  <c r="W92"/>
  <c r="Y92"/>
  <c r="W84"/>
  <c r="Y84"/>
  <c r="W76"/>
  <c r="Y76"/>
  <c r="W60"/>
  <c r="Y60"/>
  <c r="W52"/>
  <c r="Y52"/>
  <c r="W44"/>
  <c r="Y44"/>
  <c r="W36"/>
  <c r="Y36"/>
  <c r="W28"/>
  <c r="Y28"/>
  <c r="W20"/>
  <c r="Y20"/>
  <c r="W12"/>
  <c r="Y12"/>
  <c r="W119"/>
  <c r="Y119"/>
  <c r="W79"/>
  <c r="Y79"/>
  <c r="W31"/>
  <c r="Y31"/>
  <c r="W110"/>
  <c r="Y110"/>
  <c r="W70"/>
  <c r="Y70"/>
  <c r="W46"/>
  <c r="Y46"/>
  <c r="W6"/>
  <c r="Y6"/>
  <c r="W109"/>
  <c r="Y109"/>
  <c r="W61"/>
  <c r="Y61"/>
  <c r="W21"/>
  <c r="Y21"/>
  <c r="W115"/>
  <c r="Y115"/>
  <c r="W83"/>
  <c r="Y83"/>
  <c r="W59"/>
  <c r="Y59"/>
  <c r="W27"/>
  <c r="Y27"/>
  <c r="W114"/>
  <c r="Y114"/>
  <c r="W82"/>
  <c r="Y82"/>
  <c r="W66"/>
  <c r="Y66"/>
  <c r="W50"/>
  <c r="Y50"/>
  <c r="W34"/>
  <c r="Y34"/>
  <c r="W26"/>
  <c r="Y26"/>
  <c r="W18"/>
  <c r="Y18"/>
  <c r="W10"/>
  <c r="Y10"/>
  <c r="W87"/>
  <c r="Y87"/>
  <c r="W39"/>
  <c r="Y39"/>
  <c r="W118"/>
  <c r="Y118"/>
  <c r="W78"/>
  <c r="Y78"/>
  <c r="W38"/>
  <c r="Y38"/>
  <c r="W117"/>
  <c r="Y117"/>
  <c r="W69"/>
  <c r="Y69"/>
  <c r="W29"/>
  <c r="Y29"/>
  <c r="W123"/>
  <c r="Y123"/>
  <c r="W91"/>
  <c r="Y91"/>
  <c r="W67"/>
  <c r="Y67"/>
  <c r="W35"/>
  <c r="Y35"/>
  <c r="W122"/>
  <c r="Y122"/>
  <c r="W90"/>
  <c r="Y90"/>
  <c r="W121"/>
  <c r="Y121"/>
  <c r="W97"/>
  <c r="Y97"/>
  <c r="W73"/>
  <c r="Y73"/>
  <c r="W49"/>
  <c r="Y49"/>
  <c r="W33"/>
  <c r="Y33"/>
  <c r="W25"/>
  <c r="Y25"/>
  <c r="W17"/>
  <c r="Y17"/>
  <c r="W9"/>
  <c r="Y9"/>
  <c r="W111"/>
  <c r="Y111"/>
  <c r="W95"/>
  <c r="Y95"/>
  <c r="W63"/>
  <c r="Y63"/>
  <c r="W47"/>
  <c r="Y47"/>
  <c r="W15"/>
  <c r="Y15"/>
  <c r="W102"/>
  <c r="Y102"/>
  <c r="W86"/>
  <c r="Y86"/>
  <c r="W54"/>
  <c r="Y54"/>
  <c r="W30"/>
  <c r="Y30"/>
  <c r="W93"/>
  <c r="Y93"/>
  <c r="W77"/>
  <c r="Y77"/>
  <c r="W53"/>
  <c r="Y53"/>
  <c r="W37"/>
  <c r="Y37"/>
  <c r="W13"/>
  <c r="Y13"/>
  <c r="W107"/>
  <c r="Y107"/>
  <c r="W99"/>
  <c r="Y99"/>
  <c r="W75"/>
  <c r="Y75"/>
  <c r="W51"/>
  <c r="Y51"/>
  <c r="W43"/>
  <c r="Y43"/>
  <c r="W19"/>
  <c r="Y19"/>
  <c r="W11"/>
  <c r="Y11"/>
  <c r="W106"/>
  <c r="Y106"/>
  <c r="W98"/>
  <c r="Y98"/>
  <c r="W74"/>
  <c r="Y74"/>
  <c r="W58"/>
  <c r="Y58"/>
  <c r="W113"/>
  <c r="Y113"/>
  <c r="W105"/>
  <c r="Y105"/>
  <c r="W89"/>
  <c r="Y89"/>
  <c r="W81"/>
  <c r="Y81"/>
  <c r="W65"/>
  <c r="Y65"/>
  <c r="W57"/>
  <c r="Y57"/>
  <c r="W41"/>
  <c r="Y41"/>
  <c r="W120"/>
  <c r="Y120"/>
  <c r="W112"/>
  <c r="Y112"/>
  <c r="W104"/>
  <c r="Y104"/>
  <c r="W96"/>
  <c r="Y96"/>
  <c r="W88"/>
  <c r="Y88"/>
  <c r="W80"/>
  <c r="Y80"/>
  <c r="W72"/>
  <c r="Y72"/>
  <c r="W64"/>
  <c r="Y64"/>
  <c r="W56"/>
  <c r="Y56"/>
  <c r="W48"/>
  <c r="Y48"/>
  <c r="W40"/>
  <c r="Y40"/>
  <c r="W32"/>
  <c r="Y32"/>
  <c r="W24"/>
  <c r="Y24"/>
  <c r="W16"/>
  <c r="Y16"/>
  <c r="W8"/>
  <c r="Y8"/>
  <c r="U22"/>
  <c r="W22"/>
  <c r="U5"/>
  <c r="W5"/>
  <c r="U68"/>
  <c r="W68"/>
  <c r="U42"/>
  <c r="W42"/>
  <c r="S119"/>
  <c r="U119"/>
  <c r="S95"/>
  <c r="U95"/>
  <c r="S79"/>
  <c r="U79"/>
  <c r="S55"/>
  <c r="U55"/>
  <c r="S31"/>
  <c r="U31"/>
  <c r="S7"/>
  <c r="U7"/>
  <c r="S102"/>
  <c r="U102"/>
  <c r="S78"/>
  <c r="U78"/>
  <c r="S54"/>
  <c r="U54"/>
  <c r="S117"/>
  <c r="U117"/>
  <c r="S93"/>
  <c r="U93"/>
  <c r="S69"/>
  <c r="U69"/>
  <c r="S45"/>
  <c r="U45"/>
  <c r="S116"/>
  <c r="U116"/>
  <c r="S100"/>
  <c r="U100"/>
  <c r="S84"/>
  <c r="U84"/>
  <c r="S76"/>
  <c r="U76"/>
  <c r="S52"/>
  <c r="U52"/>
  <c r="S36"/>
  <c r="U36"/>
  <c r="S20"/>
  <c r="U20"/>
  <c r="S12"/>
  <c r="U12"/>
  <c r="S107"/>
  <c r="U107"/>
  <c r="S83"/>
  <c r="U83"/>
  <c r="S67"/>
  <c r="U67"/>
  <c r="S43"/>
  <c r="U43"/>
  <c r="S19"/>
  <c r="U19"/>
  <c r="S106"/>
  <c r="U106"/>
  <c r="S98"/>
  <c r="U98"/>
  <c r="S90"/>
  <c r="U90"/>
  <c r="S82"/>
  <c r="U82"/>
  <c r="S74"/>
  <c r="U74"/>
  <c r="S66"/>
  <c r="U66"/>
  <c r="S58"/>
  <c r="U58"/>
  <c r="S50"/>
  <c r="U50"/>
  <c r="S34"/>
  <c r="U34"/>
  <c r="S26"/>
  <c r="U26"/>
  <c r="S18"/>
  <c r="U18"/>
  <c r="S10"/>
  <c r="U10"/>
  <c r="S111"/>
  <c r="U111"/>
  <c r="S103"/>
  <c r="U103"/>
  <c r="S87"/>
  <c r="U87"/>
  <c r="S71"/>
  <c r="U71"/>
  <c r="S63"/>
  <c r="U63"/>
  <c r="S47"/>
  <c r="U47"/>
  <c r="S39"/>
  <c r="U39"/>
  <c r="S23"/>
  <c r="U23"/>
  <c r="S15"/>
  <c r="U15"/>
  <c r="S118"/>
  <c r="U118"/>
  <c r="S110"/>
  <c r="U110"/>
  <c r="S94"/>
  <c r="U94"/>
  <c r="S86"/>
  <c r="U86"/>
  <c r="S70"/>
  <c r="U70"/>
  <c r="S62"/>
  <c r="U62"/>
  <c r="S46"/>
  <c r="U46"/>
  <c r="S38"/>
  <c r="U38"/>
  <c r="S30"/>
  <c r="U30"/>
  <c r="S14"/>
  <c r="U14"/>
  <c r="S6"/>
  <c r="U6"/>
  <c r="S109"/>
  <c r="U109"/>
  <c r="S101"/>
  <c r="U101"/>
  <c r="S85"/>
  <c r="U85"/>
  <c r="S77"/>
  <c r="U77"/>
  <c r="S61"/>
  <c r="U61"/>
  <c r="S53"/>
  <c r="U53"/>
  <c r="S37"/>
  <c r="U37"/>
  <c r="S29"/>
  <c r="U29"/>
  <c r="S21"/>
  <c r="U21"/>
  <c r="S13"/>
  <c r="U13"/>
  <c r="S124"/>
  <c r="U124"/>
  <c r="S108"/>
  <c r="U108"/>
  <c r="S92"/>
  <c r="U92"/>
  <c r="S60"/>
  <c r="U60"/>
  <c r="S44"/>
  <c r="U44"/>
  <c r="S28"/>
  <c r="U28"/>
  <c r="S123"/>
  <c r="U123"/>
  <c r="S115"/>
  <c r="U115"/>
  <c r="S99"/>
  <c r="U99"/>
  <c r="S91"/>
  <c r="U91"/>
  <c r="S75"/>
  <c r="U75"/>
  <c r="S59"/>
  <c r="U59"/>
  <c r="S51"/>
  <c r="U51"/>
  <c r="S35"/>
  <c r="U35"/>
  <c r="S27"/>
  <c r="U27"/>
  <c r="S11"/>
  <c r="U11"/>
  <c r="S122"/>
  <c r="U122"/>
  <c r="S114"/>
  <c r="U114"/>
  <c r="S121"/>
  <c r="U121"/>
  <c r="S113"/>
  <c r="U113"/>
  <c r="S105"/>
  <c r="U105"/>
  <c r="S97"/>
  <c r="U97"/>
  <c r="S89"/>
  <c r="U89"/>
  <c r="S81"/>
  <c r="U81"/>
  <c r="S73"/>
  <c r="U73"/>
  <c r="S65"/>
  <c r="U65"/>
  <c r="S57"/>
  <c r="U57"/>
  <c r="S49"/>
  <c r="U49"/>
  <c r="S41"/>
  <c r="U41"/>
  <c r="S33"/>
  <c r="U33"/>
  <c r="S25"/>
  <c r="U25"/>
  <c r="S17"/>
  <c r="U17"/>
  <c r="S9"/>
  <c r="U9"/>
  <c r="S120"/>
  <c r="U120"/>
  <c r="S112"/>
  <c r="U112"/>
  <c r="S104"/>
  <c r="U104"/>
  <c r="S96"/>
  <c r="U96"/>
  <c r="S88"/>
  <c r="U88"/>
  <c r="S80"/>
  <c r="U80"/>
  <c r="S72"/>
  <c r="U72"/>
  <c r="S64"/>
  <c r="U64"/>
  <c r="S56"/>
  <c r="U56"/>
  <c r="S48"/>
  <c r="U48"/>
  <c r="S40"/>
  <c r="U40"/>
  <c r="S32"/>
  <c r="U32"/>
  <c r="S24"/>
  <c r="U24"/>
  <c r="S16"/>
  <c r="U16"/>
  <c r="S8"/>
  <c r="U8"/>
  <c r="K22"/>
  <c r="S22"/>
  <c r="K5"/>
  <c r="S5"/>
  <c r="K68"/>
  <c r="S68"/>
  <c r="K42"/>
  <c r="S42"/>
  <c r="G119"/>
  <c r="K119"/>
  <c r="G103"/>
  <c r="K103"/>
  <c r="G87"/>
  <c r="K87"/>
  <c r="G71"/>
  <c r="K71"/>
  <c r="G55"/>
  <c r="K55"/>
  <c r="G39"/>
  <c r="K39"/>
  <c r="G23"/>
  <c r="K23"/>
  <c r="G7"/>
  <c r="K7"/>
  <c r="G118"/>
  <c r="K118"/>
  <c r="G102"/>
  <c r="K102"/>
  <c r="G86"/>
  <c r="K86"/>
  <c r="G70"/>
  <c r="K70"/>
  <c r="G54"/>
  <c r="K54"/>
  <c r="G38"/>
  <c r="K38"/>
  <c r="G30"/>
  <c r="K30"/>
  <c r="G14"/>
  <c r="K14"/>
  <c r="G109"/>
  <c r="K109"/>
  <c r="G93"/>
  <c r="K93"/>
  <c r="G77"/>
  <c r="K77"/>
  <c r="G61"/>
  <c r="K61"/>
  <c r="G37"/>
  <c r="K37"/>
  <c r="G116"/>
  <c r="K116"/>
  <c r="G100"/>
  <c r="K100"/>
  <c r="G92"/>
  <c r="K92"/>
  <c r="G84"/>
  <c r="K84"/>
  <c r="G76"/>
  <c r="K76"/>
  <c r="G60"/>
  <c r="K60"/>
  <c r="G44"/>
  <c r="K44"/>
  <c r="G36"/>
  <c r="K36"/>
  <c r="G28"/>
  <c r="K28"/>
  <c r="G20"/>
  <c r="K20"/>
  <c r="G12"/>
  <c r="K12"/>
  <c r="G115"/>
  <c r="K115"/>
  <c r="G99"/>
  <c r="K99"/>
  <c r="G83"/>
  <c r="K83"/>
  <c r="G67"/>
  <c r="K67"/>
  <c r="G51"/>
  <c r="K51"/>
  <c r="G35"/>
  <c r="K35"/>
  <c r="G19"/>
  <c r="K19"/>
  <c r="G122"/>
  <c r="K122"/>
  <c r="G114"/>
  <c r="K114"/>
  <c r="G106"/>
  <c r="K106"/>
  <c r="G98"/>
  <c r="K98"/>
  <c r="G90"/>
  <c r="K90"/>
  <c r="G82"/>
  <c r="K82"/>
  <c r="G74"/>
  <c r="K74"/>
  <c r="G66"/>
  <c r="K66"/>
  <c r="G58"/>
  <c r="K58"/>
  <c r="G50"/>
  <c r="K50"/>
  <c r="G34"/>
  <c r="K34"/>
  <c r="G26"/>
  <c r="K26"/>
  <c r="G18"/>
  <c r="K18"/>
  <c r="G10"/>
  <c r="K10"/>
  <c r="G111"/>
  <c r="K111"/>
  <c r="G95"/>
  <c r="K95"/>
  <c r="G79"/>
  <c r="K79"/>
  <c r="G63"/>
  <c r="K63"/>
  <c r="G47"/>
  <c r="K47"/>
  <c r="G31"/>
  <c r="K31"/>
  <c r="G15"/>
  <c r="K15"/>
  <c r="G110"/>
  <c r="K110"/>
  <c r="G94"/>
  <c r="K94"/>
  <c r="G78"/>
  <c r="K78"/>
  <c r="G62"/>
  <c r="K62"/>
  <c r="G46"/>
  <c r="K46"/>
  <c r="G6"/>
  <c r="K6"/>
  <c r="G117"/>
  <c r="K117"/>
  <c r="G101"/>
  <c r="K101"/>
  <c r="G85"/>
  <c r="K85"/>
  <c r="G69"/>
  <c r="K69"/>
  <c r="G53"/>
  <c r="K53"/>
  <c r="G45"/>
  <c r="K45"/>
  <c r="G29"/>
  <c r="K29"/>
  <c r="G21"/>
  <c r="K21"/>
  <c r="G13"/>
  <c r="K13"/>
  <c r="G124"/>
  <c r="K124"/>
  <c r="G108"/>
  <c r="K108"/>
  <c r="G52"/>
  <c r="K52"/>
  <c r="G123"/>
  <c r="K123"/>
  <c r="G107"/>
  <c r="K107"/>
  <c r="G91"/>
  <c r="K91"/>
  <c r="G75"/>
  <c r="K75"/>
  <c r="G59"/>
  <c r="K59"/>
  <c r="G43"/>
  <c r="K43"/>
  <c r="G27"/>
  <c r="K27"/>
  <c r="G11"/>
  <c r="K11"/>
  <c r="G121"/>
  <c r="K121"/>
  <c r="G113"/>
  <c r="K113"/>
  <c r="G105"/>
  <c r="K105"/>
  <c r="G97"/>
  <c r="K97"/>
  <c r="G89"/>
  <c r="K89"/>
  <c r="G81"/>
  <c r="K81"/>
  <c r="G73"/>
  <c r="K73"/>
  <c r="G65"/>
  <c r="K65"/>
  <c r="G57"/>
  <c r="K57"/>
  <c r="G49"/>
  <c r="K49"/>
  <c r="G41"/>
  <c r="K41"/>
  <c r="G33"/>
  <c r="K33"/>
  <c r="G25"/>
  <c r="K25"/>
  <c r="G17"/>
  <c r="K17"/>
  <c r="G9"/>
  <c r="K9"/>
  <c r="G120"/>
  <c r="K120"/>
  <c r="G112"/>
  <c r="K112"/>
  <c r="G104"/>
  <c r="K104"/>
  <c r="G96"/>
  <c r="K96"/>
  <c r="G88"/>
  <c r="K88"/>
  <c r="G80"/>
  <c r="K80"/>
  <c r="G72"/>
  <c r="K72"/>
  <c r="G64"/>
  <c r="K64"/>
  <c r="G56"/>
  <c r="K56"/>
  <c r="G48"/>
  <c r="K48"/>
  <c r="G40"/>
  <c r="K40"/>
  <c r="G32"/>
  <c r="K32"/>
  <c r="G24"/>
  <c r="K24"/>
  <c r="G16"/>
  <c r="K16"/>
  <c r="G8"/>
  <c r="K8"/>
  <c r="G5"/>
  <c r="G68"/>
  <c r="G22"/>
  <c r="G42"/>
  <c r="S4" i="10"/>
  <c r="U4"/>
  <c r="Q4"/>
  <c r="O4"/>
  <c r="G4"/>
  <c r="K4"/>
  <c r="G4" i="9"/>
  <c r="K4"/>
  <c r="AC4" i="10" l="1"/>
  <c r="Y67" l="1"/>
  <c r="AA67"/>
  <c r="Y91"/>
  <c r="AA91"/>
  <c r="Y107"/>
  <c r="AA107"/>
  <c r="Y60"/>
  <c r="AA60"/>
  <c r="Y92"/>
  <c r="AA92"/>
  <c r="Y116"/>
  <c r="AA116"/>
  <c r="Y53"/>
  <c r="AA53"/>
  <c r="Y69"/>
  <c r="AA69"/>
  <c r="Y85"/>
  <c r="AA85"/>
  <c r="Y109"/>
  <c r="AA109"/>
  <c r="Y46"/>
  <c r="AA46"/>
  <c r="Y70"/>
  <c r="AA70"/>
  <c r="Y94"/>
  <c r="AA94"/>
  <c r="Y118"/>
  <c r="AA118"/>
  <c r="Y63"/>
  <c r="AA63"/>
  <c r="Y79"/>
  <c r="AA79"/>
  <c r="Y87"/>
  <c r="AA87"/>
  <c r="Y95"/>
  <c r="AA95"/>
  <c r="Y103"/>
  <c r="AA103"/>
  <c r="Y111"/>
  <c r="AA111"/>
  <c r="Y119"/>
  <c r="AA119"/>
  <c r="Y48"/>
  <c r="AA48"/>
  <c r="Y56"/>
  <c r="AA56"/>
  <c r="Y64"/>
  <c r="AA64"/>
  <c r="Y72"/>
  <c r="AA72"/>
  <c r="Y80"/>
  <c r="AA80"/>
  <c r="Y88"/>
  <c r="AA88"/>
  <c r="Y96"/>
  <c r="AA96"/>
  <c r="Y104"/>
  <c r="AA104"/>
  <c r="Y112"/>
  <c r="AA112"/>
  <c r="Y120"/>
  <c r="AA120"/>
  <c r="Y59"/>
  <c r="AA59"/>
  <c r="Y83"/>
  <c r="AA83"/>
  <c r="Y115"/>
  <c r="AA115"/>
  <c r="Y68"/>
  <c r="AA68"/>
  <c r="Y84"/>
  <c r="AA84"/>
  <c r="Y108"/>
  <c r="AA108"/>
  <c r="Y77"/>
  <c r="AA77"/>
  <c r="Y101"/>
  <c r="AA101"/>
  <c r="Y54"/>
  <c r="AA54"/>
  <c r="Y78"/>
  <c r="AA78"/>
  <c r="Y102"/>
  <c r="AA102"/>
  <c r="Y55"/>
  <c r="AA55"/>
  <c r="Y49"/>
  <c r="AA49"/>
  <c r="Y57"/>
  <c r="AA57"/>
  <c r="Y65"/>
  <c r="AA65"/>
  <c r="Y73"/>
  <c r="AA73"/>
  <c r="Y81"/>
  <c r="AA81"/>
  <c r="Y89"/>
  <c r="AA89"/>
  <c r="Y97"/>
  <c r="AA97"/>
  <c r="Y105"/>
  <c r="AA105"/>
  <c r="Y113"/>
  <c r="AA113"/>
  <c r="Y121"/>
  <c r="AA121"/>
  <c r="Y51"/>
  <c r="AA51"/>
  <c r="Y75"/>
  <c r="AA75"/>
  <c r="Y99"/>
  <c r="AA99"/>
  <c r="Y123"/>
  <c r="AA123"/>
  <c r="Y52"/>
  <c r="AA52"/>
  <c r="Y76"/>
  <c r="AA76"/>
  <c r="Y100"/>
  <c r="AA100"/>
  <c r="Y124"/>
  <c r="AA124"/>
  <c r="Y45"/>
  <c r="AA45"/>
  <c r="Y61"/>
  <c r="AA61"/>
  <c r="Y93"/>
  <c r="AA93"/>
  <c r="Y117"/>
  <c r="AA117"/>
  <c r="Y62"/>
  <c r="AA62"/>
  <c r="Y86"/>
  <c r="AA86"/>
  <c r="Y110"/>
  <c r="AA110"/>
  <c r="Y47"/>
  <c r="AA47"/>
  <c r="Y71"/>
  <c r="AA71"/>
  <c r="Y50"/>
  <c r="AA50"/>
  <c r="Y58"/>
  <c r="AA58"/>
  <c r="Y66"/>
  <c r="AA66"/>
  <c r="Y74"/>
  <c r="AA74"/>
  <c r="Y82"/>
  <c r="AA82"/>
  <c r="Y90"/>
  <c r="AA90"/>
  <c r="Y98"/>
  <c r="AA98"/>
  <c r="Y106"/>
  <c r="AA106"/>
  <c r="Y114"/>
  <c r="AA114"/>
  <c r="Y122"/>
  <c r="AA122"/>
  <c r="M51"/>
  <c r="M75"/>
  <c r="M99"/>
  <c r="M123"/>
  <c r="M52"/>
  <c r="M76"/>
  <c r="M92"/>
  <c r="M116"/>
  <c r="M45"/>
  <c r="M53"/>
  <c r="M61"/>
  <c r="M69"/>
  <c r="M77"/>
  <c r="M85"/>
  <c r="M93"/>
  <c r="M101"/>
  <c r="M109"/>
  <c r="M117"/>
  <c r="M46"/>
  <c r="M54"/>
  <c r="M62"/>
  <c r="M70"/>
  <c r="M78"/>
  <c r="M86"/>
  <c r="M94"/>
  <c r="M102"/>
  <c r="M110"/>
  <c r="M118"/>
  <c r="M59"/>
  <c r="M83"/>
  <c r="M107"/>
  <c r="M68"/>
  <c r="M100"/>
  <c r="M124"/>
  <c r="M55"/>
  <c r="M71"/>
  <c r="M87"/>
  <c r="M103"/>
  <c r="M119"/>
  <c r="M48"/>
  <c r="M64"/>
  <c r="M80"/>
  <c r="M96"/>
  <c r="M112"/>
  <c r="M49"/>
  <c r="M57"/>
  <c r="M65"/>
  <c r="M73"/>
  <c r="M81"/>
  <c r="M89"/>
  <c r="M97"/>
  <c r="M105"/>
  <c r="M113"/>
  <c r="M121"/>
  <c r="M67"/>
  <c r="M91"/>
  <c r="M115"/>
  <c r="M60"/>
  <c r="M84"/>
  <c r="M108"/>
  <c r="M47"/>
  <c r="M63"/>
  <c r="M79"/>
  <c r="M95"/>
  <c r="M111"/>
  <c r="M56"/>
  <c r="M72"/>
  <c r="M88"/>
  <c r="M104"/>
  <c r="M120"/>
  <c r="M50"/>
  <c r="M58"/>
  <c r="M66"/>
  <c r="M74"/>
  <c r="M82"/>
  <c r="M90"/>
  <c r="M98"/>
  <c r="M106"/>
  <c r="M114"/>
  <c r="M122"/>
  <c r="I51"/>
  <c r="I75"/>
  <c r="I99"/>
  <c r="I123"/>
  <c r="I60"/>
  <c r="I84"/>
  <c r="I92"/>
  <c r="I100"/>
  <c r="I108"/>
  <c r="I116"/>
  <c r="I124"/>
  <c r="I45"/>
  <c r="I53"/>
  <c r="I61"/>
  <c r="I69"/>
  <c r="I77"/>
  <c r="I85"/>
  <c r="I93"/>
  <c r="I101"/>
  <c r="I109"/>
  <c r="I117"/>
  <c r="I46"/>
  <c r="I54"/>
  <c r="I62"/>
  <c r="I70"/>
  <c r="I78"/>
  <c r="I86"/>
  <c r="I94"/>
  <c r="I102"/>
  <c r="I110"/>
  <c r="I118"/>
  <c r="I67"/>
  <c r="I83"/>
  <c r="I107"/>
  <c r="I68"/>
  <c r="I55"/>
  <c r="I71"/>
  <c r="I87"/>
  <c r="I103"/>
  <c r="I119"/>
  <c r="I48"/>
  <c r="I72"/>
  <c r="I88"/>
  <c r="I104"/>
  <c r="I120"/>
  <c r="I57"/>
  <c r="I73"/>
  <c r="I81"/>
  <c r="I89"/>
  <c r="I97"/>
  <c r="I105"/>
  <c r="I113"/>
  <c r="I121"/>
  <c r="I59"/>
  <c r="I91"/>
  <c r="I115"/>
  <c r="I52"/>
  <c r="I76"/>
  <c r="I47"/>
  <c r="I63"/>
  <c r="I79"/>
  <c r="I95"/>
  <c r="I111"/>
  <c r="I56"/>
  <c r="I64"/>
  <c r="I80"/>
  <c r="I96"/>
  <c r="I112"/>
  <c r="I49"/>
  <c r="I65"/>
  <c r="I50"/>
  <c r="I58"/>
  <c r="I66"/>
  <c r="I74"/>
  <c r="I82"/>
  <c r="I90"/>
  <c r="I98"/>
  <c r="I106"/>
  <c r="I114"/>
  <c r="I122"/>
  <c r="AC37" i="9"/>
  <c r="AC61"/>
  <c r="AC109"/>
  <c r="AC46"/>
  <c r="AC70"/>
  <c r="AC86"/>
  <c r="AC102"/>
  <c r="AC39"/>
  <c r="AC63"/>
  <c r="AC103"/>
  <c r="AC40"/>
  <c r="AC64"/>
  <c r="AC112"/>
  <c r="AC49"/>
  <c r="AC73"/>
  <c r="AC97"/>
  <c r="AC105"/>
  <c r="AC113"/>
  <c r="AC121"/>
  <c r="AC42"/>
  <c r="AC50"/>
  <c r="AC58"/>
  <c r="AC66"/>
  <c r="AC74"/>
  <c r="AC82"/>
  <c r="AC90"/>
  <c r="AC98"/>
  <c r="AC106"/>
  <c r="AC114"/>
  <c r="AC122"/>
  <c r="AC53"/>
  <c r="AC77"/>
  <c r="AC93"/>
  <c r="AC117"/>
  <c r="AC54"/>
  <c r="AC78"/>
  <c r="AC94"/>
  <c r="AC118"/>
  <c r="AC55"/>
  <c r="AC79"/>
  <c r="AC95"/>
  <c r="AC119"/>
  <c r="AC56"/>
  <c r="AC80"/>
  <c r="AC96"/>
  <c r="AC120"/>
  <c r="AC57"/>
  <c r="AC81"/>
  <c r="AC35"/>
  <c r="AC43"/>
  <c r="AC51"/>
  <c r="AC59"/>
  <c r="AC67"/>
  <c r="AC75"/>
  <c r="AC83"/>
  <c r="AC91"/>
  <c r="AC99"/>
  <c r="AC107"/>
  <c r="AC115"/>
  <c r="AC123"/>
  <c r="AC45"/>
  <c r="AC69"/>
  <c r="AC85"/>
  <c r="AC101"/>
  <c r="AC38"/>
  <c r="AC62"/>
  <c r="AC110"/>
  <c r="AC47"/>
  <c r="AC71"/>
  <c r="AC87"/>
  <c r="AC111"/>
  <c r="AC48"/>
  <c r="AC72"/>
  <c r="AC88"/>
  <c r="AC104"/>
  <c r="AC41"/>
  <c r="AC65"/>
  <c r="AC89"/>
  <c r="AC36"/>
  <c r="AC44"/>
  <c r="AC52"/>
  <c r="AC60"/>
  <c r="AC68"/>
  <c r="AC76"/>
  <c r="AC84"/>
  <c r="AC92"/>
  <c r="AC100"/>
  <c r="AC108"/>
  <c r="AC116"/>
  <c r="AC124"/>
  <c r="O39"/>
  <c r="O63"/>
  <c r="O79"/>
  <c r="O95"/>
  <c r="O119"/>
  <c r="O64"/>
  <c r="O88"/>
  <c r="O96"/>
  <c r="O43"/>
  <c r="O59"/>
  <c r="O75"/>
  <c r="O91"/>
  <c r="O37"/>
  <c r="O45"/>
  <c r="O53"/>
  <c r="O61"/>
  <c r="O69"/>
  <c r="O77"/>
  <c r="O85"/>
  <c r="O93"/>
  <c r="O101"/>
  <c r="O109"/>
  <c r="O117"/>
  <c r="O38"/>
  <c r="O46"/>
  <c r="O54"/>
  <c r="O62"/>
  <c r="O70"/>
  <c r="O78"/>
  <c r="O86"/>
  <c r="O94"/>
  <c r="O102"/>
  <c r="O110"/>
  <c r="O118"/>
  <c r="O55"/>
  <c r="O111"/>
  <c r="O48"/>
  <c r="O72"/>
  <c r="O104"/>
  <c r="O112"/>
  <c r="O120"/>
  <c r="O41"/>
  <c r="O49"/>
  <c r="O57"/>
  <c r="O65"/>
  <c r="O73"/>
  <c r="O81"/>
  <c r="O89"/>
  <c r="O97"/>
  <c r="O105"/>
  <c r="O113"/>
  <c r="O121"/>
  <c r="O42"/>
  <c r="O50"/>
  <c r="O58"/>
  <c r="O66"/>
  <c r="O74"/>
  <c r="O82"/>
  <c r="O90"/>
  <c r="O98"/>
  <c r="O106"/>
  <c r="O114"/>
  <c r="O122"/>
  <c r="O47"/>
  <c r="O71"/>
  <c r="O87"/>
  <c r="O103"/>
  <c r="O40"/>
  <c r="O56"/>
  <c r="O80"/>
  <c r="O35"/>
  <c r="O51"/>
  <c r="O67"/>
  <c r="O83"/>
  <c r="O99"/>
  <c r="O107"/>
  <c r="O115"/>
  <c r="O123"/>
  <c r="O36"/>
  <c r="O44"/>
  <c r="O52"/>
  <c r="O60"/>
  <c r="O68"/>
  <c r="O76"/>
  <c r="O84"/>
  <c r="O92"/>
  <c r="O100"/>
  <c r="O108"/>
  <c r="O116"/>
  <c r="O124"/>
  <c r="M37"/>
  <c r="M69"/>
  <c r="M93"/>
  <c r="M117"/>
  <c r="M62"/>
  <c r="M110"/>
  <c r="M55"/>
  <c r="M119"/>
  <c r="M72"/>
  <c r="M104"/>
  <c r="M120"/>
  <c r="M41"/>
  <c r="M49"/>
  <c r="M57"/>
  <c r="M65"/>
  <c r="M73"/>
  <c r="M81"/>
  <c r="M89"/>
  <c r="M97"/>
  <c r="M105"/>
  <c r="M113"/>
  <c r="M121"/>
  <c r="M61"/>
  <c r="M85"/>
  <c r="M109"/>
  <c r="M46"/>
  <c r="M78"/>
  <c r="M94"/>
  <c r="M47"/>
  <c r="M111"/>
  <c r="M56"/>
  <c r="M96"/>
  <c r="M112"/>
  <c r="M42"/>
  <c r="M50"/>
  <c r="M58"/>
  <c r="M66"/>
  <c r="M74"/>
  <c r="M82"/>
  <c r="M90"/>
  <c r="M98"/>
  <c r="M106"/>
  <c r="M114"/>
  <c r="M122"/>
  <c r="M53"/>
  <c r="M101"/>
  <c r="M54"/>
  <c r="M118"/>
  <c r="M63"/>
  <c r="M79"/>
  <c r="M103"/>
  <c r="M48"/>
  <c r="M80"/>
  <c r="M88"/>
  <c r="M35"/>
  <c r="M43"/>
  <c r="M51"/>
  <c r="M59"/>
  <c r="M67"/>
  <c r="M75"/>
  <c r="M83"/>
  <c r="M91"/>
  <c r="M99"/>
  <c r="M107"/>
  <c r="M115"/>
  <c r="M123"/>
  <c r="M45"/>
  <c r="M77"/>
  <c r="M38"/>
  <c r="M70"/>
  <c r="M86"/>
  <c r="M102"/>
  <c r="M39"/>
  <c r="M71"/>
  <c r="M87"/>
  <c r="M95"/>
  <c r="M40"/>
  <c r="M64"/>
  <c r="M36"/>
  <c r="M44"/>
  <c r="M52"/>
  <c r="M60"/>
  <c r="M68"/>
  <c r="M76"/>
  <c r="M84"/>
  <c r="M92"/>
  <c r="M100"/>
  <c r="M108"/>
  <c r="M116"/>
  <c r="M124"/>
  <c r="I37"/>
  <c r="I61"/>
  <c r="I101"/>
  <c r="I38"/>
  <c r="I62"/>
  <c r="I118"/>
  <c r="I55"/>
  <c r="I111"/>
  <c r="I48"/>
  <c r="I72"/>
  <c r="I80"/>
  <c r="I88"/>
  <c r="I96"/>
  <c r="I104"/>
  <c r="I112"/>
  <c r="I120"/>
  <c r="I41"/>
  <c r="I49"/>
  <c r="I57"/>
  <c r="I65"/>
  <c r="I73"/>
  <c r="I81"/>
  <c r="I89"/>
  <c r="I97"/>
  <c r="I105"/>
  <c r="I113"/>
  <c r="I121"/>
  <c r="I53"/>
  <c r="I77"/>
  <c r="I85"/>
  <c r="I109"/>
  <c r="I46"/>
  <c r="I78"/>
  <c r="I94"/>
  <c r="I110"/>
  <c r="I47"/>
  <c r="I71"/>
  <c r="I87"/>
  <c r="I103"/>
  <c r="I40"/>
  <c r="I64"/>
  <c r="I50"/>
  <c r="I66"/>
  <c r="I82"/>
  <c r="I98"/>
  <c r="I114"/>
  <c r="I43"/>
  <c r="I59"/>
  <c r="I75"/>
  <c r="I83"/>
  <c r="I91"/>
  <c r="I99"/>
  <c r="I107"/>
  <c r="I115"/>
  <c r="I123"/>
  <c r="I45"/>
  <c r="I69"/>
  <c r="I93"/>
  <c r="I117"/>
  <c r="I54"/>
  <c r="I70"/>
  <c r="I86"/>
  <c r="I102"/>
  <c r="I39"/>
  <c r="I63"/>
  <c r="I79"/>
  <c r="I95"/>
  <c r="I119"/>
  <c r="I56"/>
  <c r="I42"/>
  <c r="I58"/>
  <c r="I74"/>
  <c r="I90"/>
  <c r="I106"/>
  <c r="I122"/>
  <c r="I35"/>
  <c r="I51"/>
  <c r="I67"/>
  <c r="I36"/>
  <c r="I44"/>
  <c r="I52"/>
  <c r="I60"/>
  <c r="I68"/>
  <c r="I76"/>
  <c r="I84"/>
  <c r="I92"/>
  <c r="I100"/>
  <c r="I108"/>
  <c r="I116"/>
  <c r="I124"/>
  <c r="Q37"/>
  <c r="Q61"/>
  <c r="Q117"/>
  <c r="Q54"/>
  <c r="Q78"/>
  <c r="Q86"/>
  <c r="Q110"/>
  <c r="Q47"/>
  <c r="Q71"/>
  <c r="Q87"/>
  <c r="Q111"/>
  <c r="Q48"/>
  <c r="Q72"/>
  <c r="Q88"/>
  <c r="Q104"/>
  <c r="Q41"/>
  <c r="Q65"/>
  <c r="Q97"/>
  <c r="Q105"/>
  <c r="Q113"/>
  <c r="Q121"/>
  <c r="Q42"/>
  <c r="Q50"/>
  <c r="Q58"/>
  <c r="Q66"/>
  <c r="Q74"/>
  <c r="Q82"/>
  <c r="Q90"/>
  <c r="Q98"/>
  <c r="Q106"/>
  <c r="Q114"/>
  <c r="Q122"/>
  <c r="Q45"/>
  <c r="Q69"/>
  <c r="Q85"/>
  <c r="Q109"/>
  <c r="Q46"/>
  <c r="Q70"/>
  <c r="Q94"/>
  <c r="Q118"/>
  <c r="Q55"/>
  <c r="Q79"/>
  <c r="Q95"/>
  <c r="Q119"/>
  <c r="Q56"/>
  <c r="Q80"/>
  <c r="Q96"/>
  <c r="Q120"/>
  <c r="Q57"/>
  <c r="Q81"/>
  <c r="Q89"/>
  <c r="Q35"/>
  <c r="Q43"/>
  <c r="Q51"/>
  <c r="Q59"/>
  <c r="Q67"/>
  <c r="Q75"/>
  <c r="Q83"/>
  <c r="Q91"/>
  <c r="Q99"/>
  <c r="Q107"/>
  <c r="Q115"/>
  <c r="Q123"/>
  <c r="Q53"/>
  <c r="Q77"/>
  <c r="Q93"/>
  <c r="Q101"/>
  <c r="Q38"/>
  <c r="Q62"/>
  <c r="Q102"/>
  <c r="Q39"/>
  <c r="Q63"/>
  <c r="Q103"/>
  <c r="Q40"/>
  <c r="Q64"/>
  <c r="Q112"/>
  <c r="Q49"/>
  <c r="Q73"/>
  <c r="Q36"/>
  <c r="Q44"/>
  <c r="Q52"/>
  <c r="Q60"/>
  <c r="Q68"/>
  <c r="Q76"/>
  <c r="Q84"/>
  <c r="Q92"/>
  <c r="Q100"/>
  <c r="Q108"/>
  <c r="Q116"/>
  <c r="Q124"/>
  <c r="AG53"/>
  <c r="AG77"/>
  <c r="AG93"/>
  <c r="AG101"/>
  <c r="AG109"/>
  <c r="AG117"/>
  <c r="AG38"/>
  <c r="AG46"/>
  <c r="AG54"/>
  <c r="AG62"/>
  <c r="AG70"/>
  <c r="AG78"/>
  <c r="AG86"/>
  <c r="AG94"/>
  <c r="AG102"/>
  <c r="AG110"/>
  <c r="AG118"/>
  <c r="AG39"/>
  <c r="AG47"/>
  <c r="AG55"/>
  <c r="AG63"/>
  <c r="AG71"/>
  <c r="AG79"/>
  <c r="AG87"/>
  <c r="AG95"/>
  <c r="AG103"/>
  <c r="AG111"/>
  <c r="AG119"/>
  <c r="AG37"/>
  <c r="AG61"/>
  <c r="AG85"/>
  <c r="AG48"/>
  <c r="AG72"/>
  <c r="AG96"/>
  <c r="AG112"/>
  <c r="AG41"/>
  <c r="AG57"/>
  <c r="AG73"/>
  <c r="AG89"/>
  <c r="AG105"/>
  <c r="AG121"/>
  <c r="AG50"/>
  <c r="AG66"/>
  <c r="AG82"/>
  <c r="AG98"/>
  <c r="AG114"/>
  <c r="AG35"/>
  <c r="AG51"/>
  <c r="AG67"/>
  <c r="AG75"/>
  <c r="AG83"/>
  <c r="AG91"/>
  <c r="AG99"/>
  <c r="AG107"/>
  <c r="AG115"/>
  <c r="AG123"/>
  <c r="AG45"/>
  <c r="AG69"/>
  <c r="AG40"/>
  <c r="AG56"/>
  <c r="AG64"/>
  <c r="AG80"/>
  <c r="AG88"/>
  <c r="AG104"/>
  <c r="AG120"/>
  <c r="AG49"/>
  <c r="AG65"/>
  <c r="AG81"/>
  <c r="AG97"/>
  <c r="AG113"/>
  <c r="AG42"/>
  <c r="AG58"/>
  <c r="AG74"/>
  <c r="AG90"/>
  <c r="AG106"/>
  <c r="AG122"/>
  <c r="AG43"/>
  <c r="AG59"/>
  <c r="AG36"/>
  <c r="AG44"/>
  <c r="AG52"/>
  <c r="AG60"/>
  <c r="AG68"/>
  <c r="AG76"/>
  <c r="AG84"/>
  <c r="AG92"/>
  <c r="AG100"/>
  <c r="AG108"/>
  <c r="AG116"/>
  <c r="AG124"/>
  <c r="AE37"/>
  <c r="AE53"/>
  <c r="AE69"/>
  <c r="AE85"/>
  <c r="AE109"/>
  <c r="AE38"/>
  <c r="AE54"/>
  <c r="AE62"/>
  <c r="AE78"/>
  <c r="AE94"/>
  <c r="AE110"/>
  <c r="AE39"/>
  <c r="AE55"/>
  <c r="AE71"/>
  <c r="AE95"/>
  <c r="AE111"/>
  <c r="AE40"/>
  <c r="AE56"/>
  <c r="AE80"/>
  <c r="AE96"/>
  <c r="AE104"/>
  <c r="AE120"/>
  <c r="AE41"/>
  <c r="AE49"/>
  <c r="AE57"/>
  <c r="AE65"/>
  <c r="AE73"/>
  <c r="AE81"/>
  <c r="AE89"/>
  <c r="AE97"/>
  <c r="AE105"/>
  <c r="AE113"/>
  <c r="AE121"/>
  <c r="AE42"/>
  <c r="AE50"/>
  <c r="AE58"/>
  <c r="AE66"/>
  <c r="AE74"/>
  <c r="AE82"/>
  <c r="AE90"/>
  <c r="AE98"/>
  <c r="AE106"/>
  <c r="AE114"/>
  <c r="AE122"/>
  <c r="AE45"/>
  <c r="AE61"/>
  <c r="AE77"/>
  <c r="AE93"/>
  <c r="AE101"/>
  <c r="AE117"/>
  <c r="AE46"/>
  <c r="AE70"/>
  <c r="AE86"/>
  <c r="AE102"/>
  <c r="AE118"/>
  <c r="AE47"/>
  <c r="AE63"/>
  <c r="AE79"/>
  <c r="AE87"/>
  <c r="AE103"/>
  <c r="AE119"/>
  <c r="AE48"/>
  <c r="AE64"/>
  <c r="AE72"/>
  <c r="AE88"/>
  <c r="AE112"/>
  <c r="AE35"/>
  <c r="AE43"/>
  <c r="AE51"/>
  <c r="AE59"/>
  <c r="AE67"/>
  <c r="AE75"/>
  <c r="AE83"/>
  <c r="AE91"/>
  <c r="AE99"/>
  <c r="AE107"/>
  <c r="AE115"/>
  <c r="AE123"/>
  <c r="AE36"/>
  <c r="AE44"/>
  <c r="AE52"/>
  <c r="AE60"/>
  <c r="AE68"/>
  <c r="AE76"/>
  <c r="AE84"/>
  <c r="AE92"/>
  <c r="AE100"/>
  <c r="AE108"/>
  <c r="AE116"/>
  <c r="AE124"/>
  <c r="AA4" i="10"/>
  <c r="AA8" l="1"/>
  <c r="AA9"/>
  <c r="AA7"/>
  <c r="Y6"/>
  <c r="AA6"/>
  <c r="Y5"/>
  <c r="AA5"/>
  <c r="Y8"/>
  <c r="Y7"/>
  <c r="Y4"/>
  <c r="Y27"/>
  <c r="AA27"/>
  <c r="Y20"/>
  <c r="AA20"/>
  <c r="Y21"/>
  <c r="AA21"/>
  <c r="Y14"/>
  <c r="AA14"/>
  <c r="Y22"/>
  <c r="AA22"/>
  <c r="Y30"/>
  <c r="AA30"/>
  <c r="Y38"/>
  <c r="AA38"/>
  <c r="Y11"/>
  <c r="AA11"/>
  <c r="Y19"/>
  <c r="AA19"/>
  <c r="Y43"/>
  <c r="AA43"/>
  <c r="Y12"/>
  <c r="AA12"/>
  <c r="Y36"/>
  <c r="AA36"/>
  <c r="Y44"/>
  <c r="AA44"/>
  <c r="Y13"/>
  <c r="AA13"/>
  <c r="Y37"/>
  <c r="AA37"/>
  <c r="Y15"/>
  <c r="AA15"/>
  <c r="Y31"/>
  <c r="AA31"/>
  <c r="Y39"/>
  <c r="AA39"/>
  <c r="Y16"/>
  <c r="AA16"/>
  <c r="Y32"/>
  <c r="AA32"/>
  <c r="Y40"/>
  <c r="AA40"/>
  <c r="Y17"/>
  <c r="AA17"/>
  <c r="Y25"/>
  <c r="AA25"/>
  <c r="Y33"/>
  <c r="AA33"/>
  <c r="Y41"/>
  <c r="AA41"/>
  <c r="Y35"/>
  <c r="AA35"/>
  <c r="Y28"/>
  <c r="AA28"/>
  <c r="Y29"/>
  <c r="AA29"/>
  <c r="Y23"/>
  <c r="AA23"/>
  <c r="Y24"/>
  <c r="AA24"/>
  <c r="Y10"/>
  <c r="AA10"/>
  <c r="Y18"/>
  <c r="AA18"/>
  <c r="Y26"/>
  <c r="AA26"/>
  <c r="Y34"/>
  <c r="AA34"/>
  <c r="Y42"/>
  <c r="AA42"/>
  <c r="Y9"/>
  <c r="M11"/>
  <c r="M27"/>
  <c r="M43"/>
  <c r="M12"/>
  <c r="M36"/>
  <c r="M44"/>
  <c r="M21"/>
  <c r="M22"/>
  <c r="M15"/>
  <c r="M39"/>
  <c r="M16"/>
  <c r="M24"/>
  <c r="M32"/>
  <c r="M40"/>
  <c r="M35"/>
  <c r="M20"/>
  <c r="M13"/>
  <c r="M37"/>
  <c r="M14"/>
  <c r="M38"/>
  <c r="M31"/>
  <c r="M17"/>
  <c r="M25"/>
  <c r="M33"/>
  <c r="M41"/>
  <c r="M19"/>
  <c r="M28"/>
  <c r="M29"/>
  <c r="M30"/>
  <c r="M23"/>
  <c r="M10"/>
  <c r="M18"/>
  <c r="M26"/>
  <c r="M34"/>
  <c r="M42"/>
  <c r="M4"/>
  <c r="M7"/>
  <c r="M8"/>
  <c r="M9"/>
  <c r="M5"/>
  <c r="M6"/>
  <c r="I4"/>
  <c r="I19"/>
  <c r="I20"/>
  <c r="I36"/>
  <c r="I44"/>
  <c r="I13"/>
  <c r="I37"/>
  <c r="I6"/>
  <c r="I30"/>
  <c r="I7"/>
  <c r="I15"/>
  <c r="I23"/>
  <c r="I31"/>
  <c r="I39"/>
  <c r="I11"/>
  <c r="I35"/>
  <c r="I43"/>
  <c r="I28"/>
  <c r="I5"/>
  <c r="I29"/>
  <c r="I14"/>
  <c r="I38"/>
  <c r="I16"/>
  <c r="I32"/>
  <c r="I40"/>
  <c r="I9"/>
  <c r="I17"/>
  <c r="I25"/>
  <c r="I33"/>
  <c r="I41"/>
  <c r="I27"/>
  <c r="I12"/>
  <c r="I21"/>
  <c r="I22"/>
  <c r="I8"/>
  <c r="I24"/>
  <c r="I10"/>
  <c r="I18"/>
  <c r="I26"/>
  <c r="I34"/>
  <c r="I42"/>
  <c r="AH116" i="9"/>
  <c r="AH39"/>
  <c r="AH83"/>
  <c r="AH80"/>
  <c r="AH98"/>
  <c r="AH47"/>
  <c r="AH81"/>
  <c r="AH62"/>
  <c r="AH100"/>
  <c r="AH68"/>
  <c r="AH36"/>
  <c r="AH87"/>
  <c r="AH86"/>
  <c r="AH45"/>
  <c r="AH99"/>
  <c r="AH67"/>
  <c r="AH35"/>
  <c r="AH103"/>
  <c r="AH54"/>
  <c r="AH114"/>
  <c r="AH82"/>
  <c r="AH50"/>
  <c r="AH56"/>
  <c r="AH78"/>
  <c r="AH61"/>
  <c r="AH97"/>
  <c r="AH65"/>
  <c r="AH120"/>
  <c r="AH55"/>
  <c r="AH93"/>
  <c r="AH52"/>
  <c r="AH115"/>
  <c r="AH63"/>
  <c r="AH66"/>
  <c r="AH109"/>
  <c r="AH49"/>
  <c r="AH37"/>
  <c r="AH108"/>
  <c r="AH44"/>
  <c r="AH102"/>
  <c r="AH107"/>
  <c r="AH43"/>
  <c r="AH118"/>
  <c r="AH90"/>
  <c r="AH96"/>
  <c r="AH85"/>
  <c r="AH41"/>
  <c r="AH117"/>
  <c r="AH84"/>
  <c r="AH40"/>
  <c r="AH38"/>
  <c r="AH51"/>
  <c r="AH53"/>
  <c r="AH112"/>
  <c r="AH113"/>
  <c r="AH72"/>
  <c r="AH76"/>
  <c r="AH95"/>
  <c r="AH77"/>
  <c r="AH75"/>
  <c r="AH48"/>
  <c r="AH122"/>
  <c r="AH58"/>
  <c r="AH94"/>
  <c r="AH105"/>
  <c r="AH73"/>
  <c r="AH119"/>
  <c r="AH124"/>
  <c r="AH92"/>
  <c r="AH60"/>
  <c r="AH64"/>
  <c r="AH71"/>
  <c r="AH70"/>
  <c r="AH123"/>
  <c r="AH91"/>
  <c r="AH59"/>
  <c r="AH88"/>
  <c r="AH79"/>
  <c r="AH101"/>
  <c r="AH106"/>
  <c r="AH74"/>
  <c r="AH42"/>
  <c r="AH111"/>
  <c r="AH46"/>
  <c r="AH121"/>
  <c r="AH89"/>
  <c r="AH57"/>
  <c r="AH104"/>
  <c r="AH110"/>
  <c r="AH69"/>
  <c r="AC10"/>
  <c r="AC26"/>
  <c r="AC20"/>
  <c r="AC13"/>
  <c r="AC29"/>
  <c r="AC14"/>
  <c r="AC30"/>
  <c r="AC7"/>
  <c r="AC15"/>
  <c r="AC23"/>
  <c r="AC31"/>
  <c r="AC18"/>
  <c r="AC34"/>
  <c r="AC19"/>
  <c r="AC27"/>
  <c r="AC28"/>
  <c r="AC21"/>
  <c r="AC6"/>
  <c r="AC22"/>
  <c r="AC8"/>
  <c r="AC16"/>
  <c r="AC24"/>
  <c r="AC32"/>
  <c r="AC11"/>
  <c r="AC12"/>
  <c r="AC5"/>
  <c r="AC9"/>
  <c r="AC17"/>
  <c r="AC25"/>
  <c r="AC33"/>
  <c r="AC4"/>
  <c r="O27"/>
  <c r="O6"/>
  <c r="O22"/>
  <c r="O8"/>
  <c r="O16"/>
  <c r="O24"/>
  <c r="O32"/>
  <c r="O9"/>
  <c r="O17"/>
  <c r="O25"/>
  <c r="O33"/>
  <c r="O26"/>
  <c r="O34"/>
  <c r="O11"/>
  <c r="O20"/>
  <c r="O10"/>
  <c r="O12"/>
  <c r="O28"/>
  <c r="O13"/>
  <c r="O21"/>
  <c r="O29"/>
  <c r="O18"/>
  <c r="O19"/>
  <c r="O14"/>
  <c r="O30"/>
  <c r="O7"/>
  <c r="O15"/>
  <c r="O23"/>
  <c r="O31"/>
  <c r="Q5"/>
  <c r="M5"/>
  <c r="O5"/>
  <c r="M4"/>
  <c r="O4"/>
  <c r="M6"/>
  <c r="M31"/>
  <c r="M16"/>
  <c r="M32"/>
  <c r="M9"/>
  <c r="M25"/>
  <c r="M33"/>
  <c r="M30"/>
  <c r="M23"/>
  <c r="M8"/>
  <c r="M24"/>
  <c r="M17"/>
  <c r="M10"/>
  <c r="M18"/>
  <c r="M26"/>
  <c r="M34"/>
  <c r="M14"/>
  <c r="M7"/>
  <c r="M11"/>
  <c r="M12"/>
  <c r="M20"/>
  <c r="M28"/>
  <c r="M22"/>
  <c r="M15"/>
  <c r="M19"/>
  <c r="M27"/>
  <c r="M13"/>
  <c r="M21"/>
  <c r="M29"/>
  <c r="I4"/>
  <c r="I5"/>
  <c r="I12"/>
  <c r="I28"/>
  <c r="I13"/>
  <c r="I14"/>
  <c r="I15"/>
  <c r="I9"/>
  <c r="I17"/>
  <c r="I25"/>
  <c r="I33"/>
  <c r="I20"/>
  <c r="I29"/>
  <c r="I23"/>
  <c r="I16"/>
  <c r="I32"/>
  <c r="I18"/>
  <c r="I34"/>
  <c r="I21"/>
  <c r="I6"/>
  <c r="I22"/>
  <c r="I30"/>
  <c r="I7"/>
  <c r="I31"/>
  <c r="I8"/>
  <c r="I24"/>
  <c r="I10"/>
  <c r="I26"/>
  <c r="I11"/>
  <c r="I19"/>
  <c r="I27"/>
  <c r="Q6"/>
  <c r="Q30"/>
  <c r="Q10"/>
  <c r="Q26"/>
  <c r="Q11"/>
  <c r="Q19"/>
  <c r="Q27"/>
  <c r="Q22"/>
  <c r="Q18"/>
  <c r="Q34"/>
  <c r="Q12"/>
  <c r="Q20"/>
  <c r="Q28"/>
  <c r="Q13"/>
  <c r="Q21"/>
  <c r="Q29"/>
  <c r="Q7"/>
  <c r="Q23"/>
  <c r="Q8"/>
  <c r="Q24"/>
  <c r="Q14"/>
  <c r="Q15"/>
  <c r="Q31"/>
  <c r="Q16"/>
  <c r="Q32"/>
  <c r="Q9"/>
  <c r="Q17"/>
  <c r="Q25"/>
  <c r="Q33"/>
  <c r="AG10"/>
  <c r="AG26"/>
  <c r="AG11"/>
  <c r="AG20"/>
  <c r="AG7"/>
  <c r="AG15"/>
  <c r="AG23"/>
  <c r="AG31"/>
  <c r="AG12"/>
  <c r="AG21"/>
  <c r="AG14"/>
  <c r="AG22"/>
  <c r="AG30"/>
  <c r="AG16"/>
  <c r="AG32"/>
  <c r="AG18"/>
  <c r="AG34"/>
  <c r="AG19"/>
  <c r="AG27"/>
  <c r="AG28"/>
  <c r="AG13"/>
  <c r="AG29"/>
  <c r="AG8"/>
  <c r="AG24"/>
  <c r="AG9"/>
  <c r="AG17"/>
  <c r="AG25"/>
  <c r="AG33"/>
  <c r="AG6"/>
  <c r="AG5"/>
  <c r="AG4"/>
  <c r="AE6"/>
  <c r="AE14"/>
  <c r="AE22"/>
  <c r="AE30"/>
  <c r="AE11"/>
  <c r="AE27"/>
  <c r="AE12"/>
  <c r="AE28"/>
  <c r="AE5"/>
  <c r="AE7"/>
  <c r="AE21"/>
  <c r="AE29"/>
  <c r="AE15"/>
  <c r="AE16"/>
  <c r="AE32"/>
  <c r="AE9"/>
  <c r="AE33"/>
  <c r="AE19"/>
  <c r="AE20"/>
  <c r="AE13"/>
  <c r="AE23"/>
  <c r="AE31"/>
  <c r="AE8"/>
  <c r="AE24"/>
  <c r="AE17"/>
  <c r="AE25"/>
  <c r="AE10"/>
  <c r="AE18"/>
  <c r="AE26"/>
  <c r="AE34"/>
  <c r="AB124" i="10"/>
  <c r="AB123"/>
  <c r="AB121"/>
  <c r="AB119"/>
  <c r="AB122"/>
  <c r="AB120"/>
  <c r="AB118"/>
  <c r="AB117"/>
  <c r="AB116"/>
  <c r="AB108"/>
  <c r="AB115"/>
  <c r="AB114"/>
  <c r="AB113"/>
  <c r="AB112"/>
  <c r="AB111"/>
  <c r="AB110"/>
  <c r="AB109"/>
  <c r="AB107"/>
  <c r="AB106"/>
  <c r="AB105"/>
  <c r="AB104"/>
  <c r="AB98"/>
  <c r="AB96"/>
  <c r="AB94"/>
  <c r="AB103"/>
  <c r="AB102"/>
  <c r="AB101"/>
  <c r="AB100"/>
  <c r="AB99"/>
  <c r="AB97"/>
  <c r="AB95"/>
  <c r="AB93"/>
  <c r="AB84"/>
  <c r="AB82"/>
  <c r="AB91"/>
  <c r="AB89"/>
  <c r="AB87"/>
  <c r="AB85"/>
  <c r="AB83"/>
  <c r="AB92"/>
  <c r="AB90"/>
  <c r="AB88"/>
  <c r="AB86"/>
  <c r="AB81"/>
  <c r="AB79"/>
  <c r="AB77"/>
  <c r="AB76"/>
  <c r="AB75"/>
  <c r="AB74"/>
  <c r="AB73"/>
  <c r="AB72"/>
  <c r="AB71"/>
  <c r="AB69"/>
  <c r="AB68"/>
  <c r="AB67"/>
  <c r="AB66"/>
  <c r="AB63"/>
  <c r="AB61"/>
  <c r="AB60"/>
  <c r="AB80"/>
  <c r="AB78"/>
  <c r="AB70"/>
  <c r="AB65"/>
  <c r="AB64"/>
  <c r="AB62"/>
  <c r="AB59"/>
  <c r="AB58"/>
  <c r="AB57"/>
  <c r="AB56"/>
  <c r="AB55"/>
  <c r="AB54"/>
  <c r="AB53"/>
  <c r="AB52"/>
  <c r="AB51"/>
  <c r="AB50"/>
  <c r="AB49"/>
  <c r="AB48"/>
  <c r="AB47"/>
  <c r="AB46"/>
  <c r="AB45"/>
  <c r="AB4" l="1"/>
  <c r="AH27" i="9"/>
  <c r="AH25"/>
  <c r="AH31"/>
  <c r="AH18"/>
  <c r="AH29"/>
  <c r="AH14"/>
  <c r="AH9"/>
  <c r="AH15"/>
  <c r="AH12"/>
  <c r="AH30"/>
  <c r="AH5"/>
  <c r="AH28"/>
  <c r="AH8"/>
  <c r="AH19"/>
  <c r="AH10"/>
  <c r="AH6"/>
  <c r="AH21"/>
  <c r="AH17"/>
  <c r="AH32"/>
  <c r="AH13"/>
  <c r="AH22"/>
  <c r="AH11"/>
  <c r="AH26"/>
  <c r="AH24"/>
  <c r="AH33"/>
  <c r="AH16"/>
  <c r="AH7"/>
  <c r="AH20"/>
  <c r="AH23"/>
  <c r="AH34"/>
  <c r="AH4"/>
  <c r="AB38" i="10"/>
  <c r="AB44"/>
  <c r="AB42"/>
  <c r="AB40"/>
  <c r="AB39"/>
  <c r="AB43"/>
  <c r="AB41"/>
  <c r="AB29"/>
  <c r="AB27"/>
  <c r="AB33"/>
  <c r="AB31"/>
  <c r="AB37"/>
  <c r="AB35"/>
  <c r="AB28"/>
  <c r="AB34"/>
  <c r="AB32"/>
  <c r="AB30"/>
  <c r="AB36"/>
  <c r="AB18"/>
  <c r="AB16"/>
  <c r="AB24"/>
  <c r="AB22"/>
  <c r="AB20"/>
  <c r="AB26"/>
  <c r="AB19"/>
  <c r="AB17"/>
  <c r="AB23"/>
  <c r="AB21"/>
  <c r="AB25"/>
  <c r="AB13"/>
  <c r="AB15"/>
  <c r="AB14"/>
  <c r="AB12"/>
  <c r="AB8"/>
  <c r="AB10"/>
  <c r="AB9"/>
  <c r="AB11"/>
  <c r="AB7"/>
  <c r="AB6"/>
  <c r="AB5"/>
  <c r="AI4" i="9" l="1"/>
  <c r="AI105"/>
  <c r="AI20"/>
  <c r="AI12"/>
  <c r="AI27"/>
  <c r="AI34"/>
  <c r="AI112"/>
  <c r="AI91"/>
  <c r="AI118"/>
  <c r="AI93"/>
  <c r="AI80"/>
  <c r="AI78"/>
  <c r="AI97"/>
  <c r="AI81"/>
  <c r="AI88"/>
  <c r="AI40"/>
  <c r="AI47"/>
  <c r="AI11"/>
  <c r="AI33"/>
  <c r="AI8"/>
  <c r="AI17"/>
  <c r="AI109"/>
  <c r="AI73"/>
  <c r="AI65"/>
  <c r="AI53"/>
  <c r="AI103"/>
  <c r="AI61"/>
  <c r="AI124"/>
  <c r="AI70"/>
  <c r="AI69"/>
  <c r="AI117"/>
  <c r="AI56"/>
  <c r="AI6"/>
  <c r="AI92"/>
  <c r="AI85"/>
  <c r="AI42"/>
  <c r="AI25"/>
  <c r="AI16"/>
  <c r="AI74"/>
  <c r="AI41"/>
  <c r="AI72"/>
  <c r="AI94"/>
  <c r="AI82"/>
  <c r="AI64"/>
  <c r="AI43"/>
  <c r="AI84"/>
  <c r="AI62"/>
  <c r="AI123"/>
  <c r="AI38"/>
  <c r="AI15"/>
  <c r="AI28"/>
  <c r="AI29"/>
  <c r="AI7"/>
  <c r="AI66"/>
  <c r="AI54"/>
  <c r="AI68"/>
  <c r="AI114"/>
  <c r="AI110"/>
  <c r="AI111"/>
  <c r="AI87"/>
  <c r="AI108"/>
  <c r="AI86"/>
  <c r="AI50"/>
  <c r="AI115"/>
  <c r="AI21"/>
  <c r="AI122"/>
  <c r="AI71"/>
  <c r="AI46"/>
  <c r="AI76"/>
  <c r="AI10"/>
  <c r="AI31"/>
  <c r="AI19"/>
  <c r="AI119"/>
  <c r="AI96"/>
  <c r="AI51"/>
  <c r="AI99"/>
  <c r="AI37"/>
  <c r="AI60"/>
  <c r="AI14"/>
  <c r="AI22"/>
  <c r="AI9"/>
  <c r="AI104"/>
  <c r="AI67"/>
  <c r="AI121"/>
  <c r="AI77"/>
  <c r="AI45"/>
  <c r="AI79"/>
  <c r="AI55"/>
  <c r="AI48"/>
  <c r="AI39"/>
  <c r="AI120"/>
  <c r="AI57"/>
  <c r="AI107"/>
  <c r="AI24"/>
  <c r="AI106"/>
  <c r="AI102"/>
  <c r="AI89"/>
  <c r="AI52"/>
  <c r="AI13"/>
  <c r="AI23"/>
  <c r="AI26"/>
  <c r="AI83"/>
  <c r="AI75"/>
  <c r="AI113"/>
  <c r="AI101"/>
  <c r="AI63"/>
  <c r="AI5"/>
  <c r="AI30"/>
  <c r="AI32"/>
  <c r="AI18"/>
  <c r="AI116"/>
  <c r="AI44"/>
  <c r="AI59"/>
  <c r="AI90"/>
  <c r="AI98"/>
  <c r="AI36"/>
  <c r="AI35"/>
  <c r="AI95"/>
  <c r="AI49"/>
  <c r="AI100"/>
  <c r="AI58"/>
  <c r="AC45" i="10"/>
  <c r="AC5"/>
  <c r="AC26"/>
  <c r="AC29"/>
  <c r="AC57"/>
  <c r="AC78"/>
  <c r="AC117"/>
  <c r="AC52"/>
  <c r="AC86"/>
  <c r="AC15"/>
  <c r="AC34"/>
  <c r="AC114"/>
  <c r="AC49"/>
  <c r="AC56"/>
  <c r="AC110"/>
  <c r="AC123"/>
  <c r="AC59"/>
  <c r="AC72"/>
  <c r="AC7"/>
  <c r="AC13"/>
  <c r="AC22"/>
  <c r="AC28"/>
  <c r="AC43"/>
  <c r="AC105"/>
  <c r="AC112"/>
  <c r="AC113"/>
  <c r="AC48"/>
  <c r="AC83"/>
  <c r="AC94"/>
  <c r="AC103"/>
  <c r="AC108"/>
  <c r="AC51"/>
  <c r="AC60"/>
  <c r="AC11"/>
  <c r="AC25"/>
  <c r="AC24"/>
  <c r="AC35"/>
  <c r="AC39"/>
  <c r="AC100"/>
  <c r="AC97"/>
  <c r="AC104"/>
  <c r="AC120"/>
  <c r="AC76"/>
  <c r="AC93"/>
  <c r="AC84"/>
  <c r="AC107"/>
  <c r="AC121"/>
  <c r="AC58"/>
  <c r="AC9"/>
  <c r="AC21"/>
  <c r="AC16"/>
  <c r="AC37"/>
  <c r="AC40"/>
  <c r="AC89"/>
  <c r="AC77"/>
  <c r="AC99"/>
  <c r="AC98"/>
  <c r="AC67"/>
  <c r="AC92"/>
  <c r="AC90"/>
  <c r="AC102"/>
  <c r="AC115"/>
  <c r="AC50"/>
  <c r="AC14"/>
  <c r="AC32"/>
  <c r="AC119"/>
  <c r="AC95"/>
  <c r="AC111"/>
  <c r="AC116"/>
  <c r="AC61"/>
  <c r="AC6"/>
  <c r="AC20"/>
  <c r="AC41"/>
  <c r="AC122"/>
  <c r="AC96"/>
  <c r="AC109"/>
  <c r="AC10"/>
  <c r="AC23"/>
  <c r="AC18"/>
  <c r="AC31"/>
  <c r="AC42"/>
  <c r="AC81"/>
  <c r="AC70"/>
  <c r="AC87"/>
  <c r="AC85"/>
  <c r="AC65"/>
  <c r="AC66"/>
  <c r="AC74"/>
  <c r="AC82"/>
  <c r="AC106"/>
  <c r="AC75"/>
  <c r="AC8"/>
  <c r="AC17"/>
  <c r="AC36"/>
  <c r="AC33"/>
  <c r="AC44"/>
  <c r="AC71"/>
  <c r="AC47"/>
  <c r="AC79"/>
  <c r="AC68"/>
  <c r="AC54"/>
  <c r="AC53"/>
  <c r="AC63"/>
  <c r="AC88"/>
  <c r="AC101"/>
  <c r="AC64"/>
  <c r="AC12"/>
  <c r="AC19"/>
  <c r="AC30"/>
  <c r="AC27"/>
  <c r="AC38"/>
  <c r="AC80"/>
  <c r="AC118"/>
  <c r="AC69"/>
  <c r="AC55"/>
  <c r="AC46"/>
  <c r="AC124"/>
  <c r="AC62"/>
  <c r="AC73"/>
  <c r="AC91"/>
</calcChain>
</file>

<file path=xl/comments1.xml><?xml version="1.0" encoding="utf-8"?>
<comments xmlns="http://schemas.openxmlformats.org/spreadsheetml/2006/main">
  <authors>
    <author>Fyt</author>
  </authors>
  <commentList>
    <comment ref="C3" authorId="0">
      <text>
        <r>
          <rPr>
            <b/>
            <sz val="9"/>
            <color indexed="81"/>
            <rFont val="Tahoma"/>
            <family val="2"/>
            <charset val="204"/>
          </rPr>
          <t>Fyt:</t>
        </r>
        <r>
          <rPr>
            <sz val="9"/>
            <color indexed="81"/>
            <rFont val="Tahoma"/>
            <family val="2"/>
            <charset val="204"/>
          </rPr>
          <t xml:space="preserve">
День, Месяц,Год рождения Вы автоматически получаете ступень ГТО учащегося</t>
        </r>
      </text>
    </comment>
    <comment ref="P3" authorId="0">
      <text>
        <r>
          <rPr>
            <b/>
            <sz val="9"/>
            <color indexed="81"/>
            <rFont val="Tahoma"/>
            <family val="2"/>
            <charset val="204"/>
          </rPr>
          <t>Fyt:</t>
        </r>
        <r>
          <rPr>
            <sz val="9"/>
            <color indexed="81"/>
            <rFont val="Tahoma"/>
            <family val="2"/>
            <charset val="204"/>
          </rPr>
          <t xml:space="preserve">
Стрельба из пневматической винтовки, дистанция 10м 5 выстрелов </t>
        </r>
      </text>
    </comment>
    <comment ref="X3" authorId="0">
      <text>
        <r>
          <rPr>
            <b/>
            <sz val="9"/>
            <color indexed="81"/>
            <rFont val="Tahoma"/>
            <family val="2"/>
            <charset val="204"/>
          </rPr>
          <t>Fyt:</t>
        </r>
        <r>
          <rPr>
            <sz val="9"/>
            <color indexed="81"/>
            <rFont val="Tahoma"/>
            <family val="2"/>
            <charset val="204"/>
          </rPr>
          <t xml:space="preserve">
Наклон вперед из положения стоя с прямыми ногами на гимнастической скамье (см). Необходимо простовлять -20 в столбце (для тех кто не принимает участие)</t>
        </r>
      </text>
    </comment>
  </commentList>
</comments>
</file>

<file path=xl/comments2.xml><?xml version="1.0" encoding="utf-8"?>
<comments xmlns="http://schemas.openxmlformats.org/spreadsheetml/2006/main">
  <authors>
    <author>Fyt</author>
  </authors>
  <commentList>
    <comment ref="C3" authorId="0">
      <text>
        <r>
          <rPr>
            <b/>
            <sz val="9"/>
            <color indexed="81"/>
            <rFont val="Tahoma"/>
            <family val="2"/>
            <charset val="204"/>
          </rPr>
          <t>Fyt:</t>
        </r>
        <r>
          <rPr>
            <sz val="9"/>
            <color indexed="81"/>
            <rFont val="Tahoma"/>
            <family val="2"/>
            <charset val="204"/>
          </rPr>
          <t xml:space="preserve">
День, Месяц,Год рождения Вы автоматически получаете ступень ГТО учащегося</t>
        </r>
      </text>
    </comment>
    <comment ref="E3" authorId="0">
      <text>
        <r>
          <rPr>
            <b/>
            <sz val="9"/>
            <color indexed="81"/>
            <rFont val="Tahoma"/>
            <family val="2"/>
            <charset val="204"/>
          </rPr>
          <t>Fyt:</t>
        </r>
        <r>
          <rPr>
            <sz val="9"/>
            <color indexed="81"/>
            <rFont val="Tahoma"/>
            <family val="2"/>
            <charset val="204"/>
          </rPr>
          <t xml:space="preserve">
Подсчитывается автоматически</t>
        </r>
      </text>
    </commen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Fyt:</t>
        </r>
        <r>
          <rPr>
            <sz val="9"/>
            <color indexed="81"/>
            <rFont val="Tahoma"/>
            <family val="2"/>
            <charset val="204"/>
          </rPr>
          <t xml:space="preserve">
Стрельба из пневматической винтовки, дистанция 10м 5 выстрелов </t>
        </r>
      </text>
    </comment>
    <comment ref="T3" authorId="0">
      <text>
        <r>
          <rPr>
            <b/>
            <sz val="9"/>
            <color indexed="81"/>
            <rFont val="Tahoma"/>
            <family val="2"/>
            <charset val="204"/>
          </rPr>
          <t>Fyt:</t>
        </r>
        <r>
          <rPr>
            <sz val="9"/>
            <color indexed="81"/>
            <rFont val="Tahoma"/>
            <family val="2"/>
            <charset val="204"/>
          </rPr>
          <t xml:space="preserve">
Наклон вперед из положения стоя с прямыми ногами на гимнастической скамье (см).Необходимо простовлять -20 в столбце (для тех кто не принимает участие)</t>
        </r>
      </text>
    </comment>
  </commentList>
</comments>
</file>

<file path=xl/sharedStrings.xml><?xml version="1.0" encoding="utf-8"?>
<sst xmlns="http://schemas.openxmlformats.org/spreadsheetml/2006/main" count="1346" uniqueCount="470">
  <si>
    <t>очки</t>
  </si>
  <si>
    <t>подтягив</t>
  </si>
  <si>
    <t>прыжок</t>
  </si>
  <si>
    <t>отжиман</t>
  </si>
  <si>
    <t>1.01,0</t>
  </si>
  <si>
    <t>1.02,0</t>
  </si>
  <si>
    <t>1.03,0</t>
  </si>
  <si>
    <t>1.04,0</t>
  </si>
  <si>
    <t>1.05,0</t>
  </si>
  <si>
    <t>1.06,0</t>
  </si>
  <si>
    <t>1.07,0</t>
  </si>
  <si>
    <t>1.09,0</t>
  </si>
  <si>
    <t>1.23,0</t>
  </si>
  <si>
    <t>плавание 25м</t>
  </si>
  <si>
    <t>плавание 50м</t>
  </si>
  <si>
    <t>стрельба</t>
  </si>
  <si>
    <t>пресс 1мин</t>
  </si>
  <si>
    <t>гибкость</t>
  </si>
  <si>
    <t xml:space="preserve">стрельба </t>
  </si>
  <si>
    <t>отжимание</t>
  </si>
  <si>
    <t>2.51,0</t>
  </si>
  <si>
    <t>1.11,0</t>
  </si>
  <si>
    <t>1.15,0</t>
  </si>
  <si>
    <t>1.21,0</t>
  </si>
  <si>
    <t>Возраст</t>
  </si>
  <si>
    <t>1.13,0</t>
  </si>
  <si>
    <t>1.17,0</t>
  </si>
  <si>
    <t>1.19,0</t>
  </si>
  <si>
    <t>бег 60м</t>
  </si>
  <si>
    <t xml:space="preserve">метание мяча </t>
  </si>
  <si>
    <t>бег 2км</t>
  </si>
  <si>
    <t>метание мяча</t>
  </si>
  <si>
    <t>длина с места</t>
  </si>
  <si>
    <t>II (9-10лет)</t>
  </si>
  <si>
    <t>III (11-12лет)</t>
  </si>
  <si>
    <t>IV (13-15лет)</t>
  </si>
  <si>
    <t>V (16-17лет)</t>
  </si>
  <si>
    <t>VI (18-29лет)</t>
  </si>
  <si>
    <t>бег 1 км</t>
  </si>
  <si>
    <t>синий - проверка сделана</t>
  </si>
  <si>
    <t>длина</t>
  </si>
  <si>
    <t>Место</t>
  </si>
  <si>
    <t xml:space="preserve">  ID-номер участника</t>
  </si>
  <si>
    <t>Дата рождения (дд.мм.гг.)</t>
  </si>
  <si>
    <t>Фамилия, имя, отчество</t>
  </si>
  <si>
    <t>60м.</t>
  </si>
  <si>
    <t>Очки</t>
  </si>
  <si>
    <t>бег 1км</t>
  </si>
  <si>
    <t>№  п/п</t>
  </si>
  <si>
    <t>Стрельба ВП 5в</t>
  </si>
  <si>
    <t>Длина с места (см)</t>
  </si>
  <si>
    <t>Сгибание-разгибание  рук 3 мин. (раз)</t>
  </si>
  <si>
    <t>Гибкость (см)</t>
  </si>
  <si>
    <t>Метание мяча 150г (0,0) м</t>
  </si>
  <si>
    <t>Сумма</t>
  </si>
  <si>
    <t>№      п/п</t>
  </si>
  <si>
    <t>Подтягивание  3мин (раз)</t>
  </si>
  <si>
    <t>Отжима-ния (9-10 лет)</t>
  </si>
  <si>
    <t>бег 100м</t>
  </si>
  <si>
    <t>бег 3км</t>
  </si>
  <si>
    <r>
      <rPr>
        <sz val="6"/>
        <rFont val="Microsoft Sans Serif"/>
        <family val="2"/>
        <charset val="204"/>
      </rPr>
      <t>-</t>
    </r>
  </si>
  <si>
    <t>Плавание 25м (0.00,0)</t>
  </si>
  <si>
    <t>Бег 1км (0,00)</t>
  </si>
  <si>
    <t>Бег 3км (0,00)</t>
  </si>
  <si>
    <r>
      <rPr>
        <sz val="6"/>
        <rFont val="Century Schoolbook"/>
        <family val="1"/>
        <charset val="204"/>
      </rPr>
      <t>-</t>
    </r>
  </si>
  <si>
    <t>Бег 100м (0,0) сек</t>
  </si>
  <si>
    <t>плавание 25</t>
  </si>
  <si>
    <t>27</t>
  </si>
  <si>
    <t>29</t>
  </si>
  <si>
    <t>31</t>
  </si>
  <si>
    <t>37</t>
  </si>
  <si>
    <t>20</t>
  </si>
  <si>
    <t>24</t>
  </si>
  <si>
    <t>18</t>
  </si>
  <si>
    <t>22</t>
  </si>
  <si>
    <r>
      <rPr>
        <sz val="6"/>
        <rFont val="Arial Unicode MS"/>
        <family val="2"/>
        <charset val="204"/>
      </rPr>
      <t>-</t>
    </r>
  </si>
  <si>
    <t>метание 150гр</t>
  </si>
  <si>
    <r>
      <rPr>
        <sz val="7"/>
        <rFont val="Times New Roman"/>
      </rPr>
      <t>3.10,0</t>
    </r>
  </si>
  <si>
    <r>
      <rPr>
        <sz val="7"/>
        <rFont val="Times New Roman"/>
      </rPr>
      <t>3.13,0</t>
    </r>
  </si>
  <si>
    <r>
      <rPr>
        <sz val="7"/>
        <rFont val="Times New Roman"/>
      </rPr>
      <t>3.16,0</t>
    </r>
  </si>
  <si>
    <r>
      <rPr>
        <sz val="7"/>
        <rFont val="Times New Roman"/>
      </rPr>
      <t>3.19,0</t>
    </r>
  </si>
  <si>
    <r>
      <rPr>
        <sz val="7"/>
        <rFont val="Times New Roman"/>
      </rPr>
      <t>3.22,0</t>
    </r>
  </si>
  <si>
    <r>
      <rPr>
        <sz val="7"/>
        <rFont val="Times New Roman"/>
      </rPr>
      <t>3.25,0</t>
    </r>
  </si>
  <si>
    <r>
      <rPr>
        <sz val="7"/>
        <rFont val="Times New Roman"/>
      </rPr>
      <t>3.28,0</t>
    </r>
  </si>
  <si>
    <r>
      <rPr>
        <sz val="7"/>
        <rFont val="Times New Roman"/>
      </rPr>
      <t>3.31,0</t>
    </r>
  </si>
  <si>
    <r>
      <rPr>
        <sz val="7"/>
        <rFont val="Times New Roman"/>
      </rPr>
      <t>3.34,0</t>
    </r>
  </si>
  <si>
    <r>
      <rPr>
        <sz val="7"/>
        <rFont val="Times New Roman"/>
      </rPr>
      <t>3.37,0</t>
    </r>
  </si>
  <si>
    <r>
      <rPr>
        <sz val="7"/>
        <rFont val="Times New Roman"/>
      </rPr>
      <t>3.40,0</t>
    </r>
  </si>
  <si>
    <r>
      <rPr>
        <sz val="7"/>
        <rFont val="Times New Roman"/>
      </rPr>
      <t>3.42,0</t>
    </r>
  </si>
  <si>
    <r>
      <rPr>
        <sz val="7"/>
        <rFont val="Times New Roman"/>
      </rPr>
      <t>3.44,0</t>
    </r>
  </si>
  <si>
    <r>
      <rPr>
        <sz val="7"/>
        <rFont val="Times New Roman"/>
      </rPr>
      <t>3.46,0</t>
    </r>
  </si>
  <si>
    <r>
      <rPr>
        <sz val="7"/>
        <rFont val="Times New Roman"/>
      </rPr>
      <t>3.48,0</t>
    </r>
  </si>
  <si>
    <r>
      <rPr>
        <sz val="7"/>
        <rFont val="Times New Roman"/>
      </rPr>
      <t>3.50,0</t>
    </r>
  </si>
  <si>
    <r>
      <rPr>
        <sz val="7"/>
        <rFont val="Times New Roman"/>
      </rPr>
      <t>3.52,0</t>
    </r>
  </si>
  <si>
    <r>
      <rPr>
        <sz val="7"/>
        <rFont val="Times New Roman"/>
      </rPr>
      <t>3.54,0</t>
    </r>
  </si>
  <si>
    <r>
      <rPr>
        <sz val="7"/>
        <rFont val="Times New Roman"/>
      </rPr>
      <t>3.56,0</t>
    </r>
  </si>
  <si>
    <r>
      <rPr>
        <sz val="7"/>
        <rFont val="Times New Roman"/>
      </rPr>
      <t>3.58,0</t>
    </r>
  </si>
  <si>
    <r>
      <rPr>
        <sz val="7"/>
        <rFont val="Times New Roman"/>
      </rPr>
      <t>4.00,0</t>
    </r>
  </si>
  <si>
    <r>
      <rPr>
        <sz val="7"/>
        <rFont val="Times New Roman"/>
      </rPr>
      <t>4.01,0</t>
    </r>
  </si>
  <si>
    <r>
      <rPr>
        <sz val="7"/>
        <rFont val="Times New Roman"/>
      </rPr>
      <t>4.02,0</t>
    </r>
  </si>
  <si>
    <r>
      <rPr>
        <sz val="7"/>
        <rFont val="Times New Roman"/>
      </rPr>
      <t>4.03,0</t>
    </r>
  </si>
  <si>
    <r>
      <rPr>
        <sz val="7"/>
        <rFont val="Times New Roman"/>
      </rPr>
      <t>4.04,0</t>
    </r>
  </si>
  <si>
    <r>
      <rPr>
        <sz val="7"/>
        <rFont val="Times New Roman"/>
      </rPr>
      <t>4.05,0</t>
    </r>
  </si>
  <si>
    <r>
      <rPr>
        <sz val="7"/>
        <rFont val="Times New Roman"/>
      </rPr>
      <t>4.06,0</t>
    </r>
  </si>
  <si>
    <r>
      <rPr>
        <sz val="7"/>
        <rFont val="Times New Roman"/>
      </rPr>
      <t>4.08,0</t>
    </r>
  </si>
  <si>
    <r>
      <rPr>
        <sz val="7"/>
        <rFont val="Times New Roman"/>
      </rPr>
      <t>4.10,0</t>
    </r>
  </si>
  <si>
    <r>
      <rPr>
        <sz val="7"/>
        <rFont val="Times New Roman"/>
      </rPr>
      <t>4.12,0</t>
    </r>
  </si>
  <si>
    <r>
      <rPr>
        <sz val="7"/>
        <rFont val="Times New Roman"/>
      </rPr>
      <t>4.14,0</t>
    </r>
  </si>
  <si>
    <r>
      <rPr>
        <sz val="7"/>
        <rFont val="Times New Roman"/>
      </rPr>
      <t>4.16,0</t>
    </r>
  </si>
  <si>
    <r>
      <rPr>
        <sz val="7"/>
        <rFont val="Times New Roman"/>
      </rPr>
      <t>4.18,0</t>
    </r>
  </si>
  <si>
    <r>
      <rPr>
        <sz val="7"/>
        <rFont val="Times New Roman"/>
      </rPr>
      <t>4.20,0</t>
    </r>
  </si>
  <si>
    <r>
      <rPr>
        <sz val="7"/>
        <rFont val="Times New Roman"/>
      </rPr>
      <t>4.22,0</t>
    </r>
  </si>
  <si>
    <r>
      <rPr>
        <sz val="7"/>
        <rFont val="Times New Roman"/>
      </rPr>
      <t>4.24,0</t>
    </r>
  </si>
  <si>
    <r>
      <rPr>
        <sz val="7"/>
        <rFont val="Times New Roman"/>
      </rPr>
      <t>4.27,0</t>
    </r>
  </si>
  <si>
    <r>
      <rPr>
        <sz val="7"/>
        <rFont val="Times New Roman"/>
      </rPr>
      <t>4.30,0</t>
    </r>
  </si>
  <si>
    <r>
      <rPr>
        <sz val="7"/>
        <rFont val="Times New Roman"/>
      </rPr>
      <t>4.33,0</t>
    </r>
  </si>
  <si>
    <r>
      <rPr>
        <sz val="7"/>
        <rFont val="Times New Roman"/>
      </rPr>
      <t>4.36,0</t>
    </r>
  </si>
  <si>
    <r>
      <rPr>
        <sz val="7"/>
        <rFont val="Times New Roman"/>
      </rPr>
      <t>4.39,0</t>
    </r>
  </si>
  <si>
    <r>
      <rPr>
        <sz val="7"/>
        <rFont val="Times New Roman"/>
      </rPr>
      <t>4.42,0</t>
    </r>
  </si>
  <si>
    <r>
      <rPr>
        <sz val="7"/>
        <rFont val="Times New Roman"/>
      </rPr>
      <t>4.45,0</t>
    </r>
  </si>
  <si>
    <r>
      <rPr>
        <sz val="7"/>
        <rFont val="Times New Roman"/>
      </rPr>
      <t>4.48,0</t>
    </r>
  </si>
  <si>
    <r>
      <rPr>
        <sz val="7"/>
        <rFont val="Times New Roman"/>
      </rPr>
      <t>4.51,0</t>
    </r>
  </si>
  <si>
    <r>
      <rPr>
        <sz val="7"/>
        <rFont val="Times New Roman"/>
      </rPr>
      <t>4.55,0</t>
    </r>
  </si>
  <si>
    <r>
      <rPr>
        <sz val="7"/>
        <rFont val="Times New Roman"/>
      </rPr>
      <t>4.59,0</t>
    </r>
  </si>
  <si>
    <r>
      <rPr>
        <sz val="7"/>
        <rFont val="Times New Roman"/>
      </rPr>
      <t>5.03,0</t>
    </r>
  </si>
  <si>
    <r>
      <rPr>
        <sz val="7"/>
        <rFont val="Times New Roman"/>
      </rPr>
      <t>5.07,0</t>
    </r>
  </si>
  <si>
    <r>
      <rPr>
        <sz val="7"/>
        <rFont val="Times New Roman"/>
      </rPr>
      <t>5.11,0</t>
    </r>
  </si>
  <si>
    <r>
      <rPr>
        <sz val="7"/>
        <rFont val="Times New Roman"/>
      </rPr>
      <t>5.15,0</t>
    </r>
  </si>
  <si>
    <r>
      <rPr>
        <sz val="7"/>
        <rFont val="Times New Roman"/>
      </rPr>
      <t>5.19,0</t>
    </r>
  </si>
  <si>
    <r>
      <rPr>
        <sz val="7"/>
        <rFont val="Times New Roman"/>
      </rPr>
      <t>5.23,0</t>
    </r>
  </si>
  <si>
    <r>
      <rPr>
        <sz val="7"/>
        <rFont val="Times New Roman"/>
      </rPr>
      <t>5.27,0</t>
    </r>
  </si>
  <si>
    <r>
      <rPr>
        <sz val="7"/>
        <rFont val="Times New Roman"/>
      </rPr>
      <t>5.31,0</t>
    </r>
  </si>
  <si>
    <r>
      <rPr>
        <sz val="7"/>
        <rFont val="Times New Roman"/>
      </rPr>
      <t>5.35,0</t>
    </r>
  </si>
  <si>
    <r>
      <rPr>
        <sz val="7"/>
        <rFont val="Times New Roman"/>
      </rPr>
      <t>5.39,0</t>
    </r>
  </si>
  <si>
    <r>
      <rPr>
        <sz val="7"/>
        <rFont val="Times New Roman"/>
      </rPr>
      <t>5.43,0</t>
    </r>
  </si>
  <si>
    <r>
      <rPr>
        <sz val="7"/>
        <rFont val="Times New Roman"/>
      </rPr>
      <t>5.47,0</t>
    </r>
  </si>
  <si>
    <r>
      <rPr>
        <sz val="7"/>
        <rFont val="Times New Roman"/>
      </rPr>
      <t>5.51,0</t>
    </r>
  </si>
  <si>
    <r>
      <rPr>
        <sz val="7"/>
        <rFont val="Times New Roman"/>
      </rPr>
      <t>5.55,0</t>
    </r>
  </si>
  <si>
    <r>
      <rPr>
        <sz val="7"/>
        <rFont val="Times New Roman"/>
      </rPr>
      <t>6.00,0</t>
    </r>
  </si>
  <si>
    <r>
      <rPr>
        <sz val="7"/>
        <rFont val="Times New Roman"/>
      </rPr>
      <t>6.05,0</t>
    </r>
  </si>
  <si>
    <r>
      <rPr>
        <sz val="7"/>
        <rFont val="Times New Roman"/>
      </rPr>
      <t>6.10,0</t>
    </r>
  </si>
  <si>
    <r>
      <rPr>
        <sz val="7"/>
        <rFont val="Times New Roman"/>
      </rPr>
      <t>6.20,0</t>
    </r>
  </si>
  <si>
    <r>
      <rPr>
        <sz val="7"/>
        <rFont val="Times New Roman"/>
      </rPr>
      <t>6.25,0</t>
    </r>
  </si>
  <si>
    <r>
      <rPr>
        <sz val="7"/>
        <rFont val="Times New Roman"/>
      </rPr>
      <t>6.30,0</t>
    </r>
  </si>
  <si>
    <r>
      <rPr>
        <sz val="7"/>
        <rFont val="Times New Roman"/>
      </rPr>
      <t>6.35,0</t>
    </r>
  </si>
  <si>
    <r>
      <rPr>
        <sz val="7"/>
        <rFont val="Times New Roman"/>
      </rPr>
      <t>6.40,0</t>
    </r>
  </si>
  <si>
    <t>6.40,0</t>
  </si>
  <si>
    <t>6.15,0</t>
  </si>
  <si>
    <r>
      <rPr>
        <sz val="7"/>
        <rFont val="Times New Roman"/>
      </rPr>
      <t>3.29,0</t>
    </r>
  </si>
  <si>
    <r>
      <rPr>
        <sz val="7"/>
        <rFont val="Times New Roman"/>
      </rPr>
      <t>3.33,0</t>
    </r>
  </si>
  <si>
    <r>
      <rPr>
        <sz val="7"/>
        <rFont val="Times New Roman"/>
      </rPr>
      <t>3.41,0</t>
    </r>
  </si>
  <si>
    <r>
      <rPr>
        <sz val="7"/>
        <rFont val="Times New Roman"/>
      </rPr>
      <t>3.45,0</t>
    </r>
  </si>
  <si>
    <r>
      <rPr>
        <sz val="7"/>
        <rFont val="Times New Roman"/>
      </rPr>
      <t>3.51,0</t>
    </r>
  </si>
  <si>
    <r>
      <rPr>
        <sz val="7"/>
        <rFont val="Times New Roman"/>
      </rPr>
      <t>3.57,0</t>
    </r>
  </si>
  <si>
    <r>
      <rPr>
        <sz val="7"/>
        <rFont val="Times New Roman"/>
      </rPr>
      <t>4.09,0</t>
    </r>
  </si>
  <si>
    <r>
      <rPr>
        <sz val="7"/>
        <rFont val="Times New Roman"/>
      </rPr>
      <t>4.15,0</t>
    </r>
  </si>
  <si>
    <r>
      <rPr>
        <sz val="7"/>
        <rFont val="Times New Roman"/>
      </rPr>
      <t>4.17,0</t>
    </r>
  </si>
  <si>
    <r>
      <rPr>
        <sz val="7"/>
        <rFont val="Times New Roman"/>
      </rPr>
      <t>4.19,0</t>
    </r>
  </si>
  <si>
    <r>
      <rPr>
        <sz val="7"/>
        <rFont val="Times New Roman"/>
      </rPr>
      <t>4.21,0</t>
    </r>
  </si>
  <si>
    <r>
      <rPr>
        <sz val="7"/>
        <rFont val="Times New Roman"/>
      </rPr>
      <t>4.23,0</t>
    </r>
  </si>
  <si>
    <r>
      <rPr>
        <sz val="7"/>
        <rFont val="Times New Roman"/>
      </rPr>
      <t>4.25,0</t>
    </r>
  </si>
  <si>
    <r>
      <rPr>
        <sz val="7"/>
        <rFont val="Times New Roman"/>
      </rPr>
      <t>4.26,0</t>
    </r>
  </si>
  <si>
    <r>
      <rPr>
        <sz val="7"/>
        <rFont val="Times New Roman"/>
      </rPr>
      <t>4.28,0</t>
    </r>
  </si>
  <si>
    <r>
      <rPr>
        <sz val="7"/>
        <rFont val="Times New Roman"/>
      </rPr>
      <t>4.29,0</t>
    </r>
  </si>
  <si>
    <r>
      <rPr>
        <sz val="7"/>
        <rFont val="Times New Roman"/>
      </rPr>
      <t>4.32,0</t>
    </r>
  </si>
  <si>
    <r>
      <rPr>
        <sz val="7"/>
        <rFont val="Times New Roman"/>
      </rPr>
      <t>4.34,0</t>
    </r>
  </si>
  <si>
    <r>
      <rPr>
        <sz val="7"/>
        <rFont val="Times New Roman"/>
      </rPr>
      <t>4.38,0</t>
    </r>
  </si>
  <si>
    <r>
      <rPr>
        <sz val="7"/>
        <rFont val="Times New Roman"/>
      </rPr>
      <t>4.40,0</t>
    </r>
  </si>
  <si>
    <r>
      <rPr>
        <sz val="7"/>
        <rFont val="Times New Roman"/>
      </rPr>
      <t>4.44,0</t>
    </r>
  </si>
  <si>
    <r>
      <rPr>
        <sz val="7"/>
        <rFont val="Times New Roman"/>
      </rPr>
      <t>4.46,0</t>
    </r>
  </si>
  <si>
    <r>
      <rPr>
        <sz val="7"/>
        <rFont val="Times New Roman"/>
      </rPr>
      <t>4.50,0</t>
    </r>
  </si>
  <si>
    <r>
      <rPr>
        <sz val="7"/>
        <rFont val="Times New Roman"/>
      </rPr>
      <t>4.53,0</t>
    </r>
  </si>
  <si>
    <r>
      <rPr>
        <sz val="7"/>
        <rFont val="Times New Roman"/>
      </rPr>
      <t>4.56,0</t>
    </r>
  </si>
  <si>
    <r>
      <rPr>
        <sz val="7"/>
        <rFont val="Times New Roman"/>
      </rPr>
      <t>5.02,0</t>
    </r>
  </si>
  <si>
    <r>
      <rPr>
        <sz val="7"/>
        <rFont val="Times New Roman"/>
      </rPr>
      <t>5.05,0</t>
    </r>
  </si>
  <si>
    <r>
      <rPr>
        <sz val="7"/>
        <rFont val="Times New Roman"/>
      </rPr>
      <t>5.08,0</t>
    </r>
  </si>
  <si>
    <r>
      <rPr>
        <sz val="7"/>
        <rFont val="Times New Roman"/>
      </rPr>
      <t>5.14,0</t>
    </r>
  </si>
  <si>
    <r>
      <rPr>
        <sz val="7"/>
        <rFont val="Times New Roman"/>
      </rPr>
      <t>5.17,0</t>
    </r>
  </si>
  <si>
    <r>
      <rPr>
        <sz val="7"/>
        <rFont val="Times New Roman"/>
      </rPr>
      <t>5.20,0</t>
    </r>
  </si>
  <si>
    <r>
      <rPr>
        <sz val="7"/>
        <rFont val="Times New Roman"/>
      </rPr>
      <t>5.24,0</t>
    </r>
  </si>
  <si>
    <r>
      <rPr>
        <sz val="7"/>
        <rFont val="Times New Roman"/>
      </rPr>
      <t>5.28,0</t>
    </r>
  </si>
  <si>
    <r>
      <rPr>
        <sz val="7"/>
        <rFont val="Times New Roman"/>
      </rPr>
      <t>5.32,0</t>
    </r>
  </si>
  <si>
    <r>
      <rPr>
        <sz val="7"/>
        <rFont val="Times New Roman"/>
      </rPr>
      <t>5.36,0</t>
    </r>
  </si>
  <si>
    <r>
      <rPr>
        <sz val="7"/>
        <rFont val="Times New Roman"/>
      </rPr>
      <t>5.40,0</t>
    </r>
  </si>
  <si>
    <r>
      <rPr>
        <sz val="7"/>
        <rFont val="Times New Roman"/>
      </rPr>
      <t>5.44,0</t>
    </r>
  </si>
  <si>
    <r>
      <rPr>
        <sz val="7"/>
        <rFont val="Times New Roman"/>
      </rPr>
      <t>5.48,0</t>
    </r>
  </si>
  <si>
    <r>
      <rPr>
        <sz val="7"/>
        <rFont val="Times New Roman"/>
      </rPr>
      <t>5.52,0</t>
    </r>
  </si>
  <si>
    <r>
      <rPr>
        <sz val="7"/>
        <rFont val="Times New Roman"/>
      </rPr>
      <t>5.56,0</t>
    </r>
  </si>
  <si>
    <r>
      <rPr>
        <sz val="7"/>
        <rFont val="Times New Roman"/>
      </rPr>
      <t>6.04,0</t>
    </r>
  </si>
  <si>
    <r>
      <rPr>
        <sz val="7"/>
        <rFont val="Times New Roman"/>
      </rPr>
      <t>6.08,0</t>
    </r>
  </si>
  <si>
    <r>
      <rPr>
        <sz val="7"/>
        <rFont val="Times New Roman"/>
      </rPr>
      <t>6.12,0</t>
    </r>
  </si>
  <si>
    <r>
      <rPr>
        <sz val="7"/>
        <rFont val="Times New Roman"/>
      </rPr>
      <t>6.16,0</t>
    </r>
  </si>
  <si>
    <r>
      <rPr>
        <sz val="7"/>
        <rFont val="Times New Roman"/>
      </rPr>
      <t>6.45,0</t>
    </r>
  </si>
  <si>
    <r>
      <rPr>
        <sz val="7"/>
        <rFont val="Times New Roman"/>
      </rPr>
      <t>6.50,0</t>
    </r>
  </si>
  <si>
    <r>
      <rPr>
        <sz val="7"/>
        <rFont val="Times New Roman"/>
      </rPr>
      <t>6.55,0</t>
    </r>
  </si>
  <si>
    <r>
      <rPr>
        <sz val="7"/>
        <rFont val="Times New Roman"/>
      </rPr>
      <t>7.00,0</t>
    </r>
  </si>
  <si>
    <r>
      <rPr>
        <sz val="7"/>
        <rFont val="Times New Roman"/>
      </rPr>
      <t>7.05,0</t>
    </r>
  </si>
  <si>
    <t>бег 1000 м</t>
  </si>
  <si>
    <t>бег 30м</t>
  </si>
  <si>
    <t>34</t>
  </si>
  <si>
    <t>26</t>
  </si>
  <si>
    <t>Подтягивание</t>
  </si>
  <si>
    <t xml:space="preserve">Подт-ние </t>
  </si>
  <si>
    <r>
      <rPr>
        <sz val="7"/>
        <rFont val="Times New Roman"/>
        <family val="1"/>
        <charset val="204"/>
      </rPr>
      <t>-</t>
    </r>
  </si>
  <si>
    <t>25</t>
  </si>
  <si>
    <t>23</t>
  </si>
  <si>
    <t>21</t>
  </si>
  <si>
    <t>45</t>
  </si>
  <si>
    <t>-1</t>
  </si>
  <si>
    <t>Бег 30м (0,0) сек</t>
  </si>
  <si>
    <t>Подъем туловища 30 сек. (раз)</t>
  </si>
  <si>
    <t>Подъем туловища 30 сек (раз)</t>
  </si>
  <si>
    <r>
      <rPr>
        <sz val="7"/>
        <rFont val="Times New Roman"/>
        <family val="1"/>
        <charset val="204"/>
      </rPr>
      <t>3.00,0</t>
    </r>
  </si>
  <si>
    <r>
      <rPr>
        <sz val="7"/>
        <rFont val="Times New Roman"/>
        <family val="1"/>
        <charset val="204"/>
      </rPr>
      <t>3.03,0</t>
    </r>
  </si>
  <si>
    <r>
      <rPr>
        <sz val="7"/>
        <rFont val="Times New Roman"/>
        <family val="1"/>
        <charset val="204"/>
      </rPr>
      <t>3.06,0</t>
    </r>
  </si>
  <si>
    <r>
      <rPr>
        <sz val="7"/>
        <rFont val="Times New Roman"/>
        <family val="1"/>
        <charset val="204"/>
      </rPr>
      <t>3.09,0</t>
    </r>
  </si>
  <si>
    <r>
      <rPr>
        <sz val="7"/>
        <rFont val="Times New Roman"/>
        <family val="1"/>
        <charset val="204"/>
      </rPr>
      <t>3.12,0</t>
    </r>
  </si>
  <si>
    <r>
      <rPr>
        <sz val="7"/>
        <rFont val="Times New Roman"/>
        <family val="1"/>
        <charset val="204"/>
      </rPr>
      <t>3.15,0</t>
    </r>
  </si>
  <si>
    <r>
      <rPr>
        <sz val="7"/>
        <rFont val="Times New Roman"/>
        <family val="1"/>
        <charset val="204"/>
      </rPr>
      <t>3.17,0</t>
    </r>
  </si>
  <si>
    <r>
      <rPr>
        <sz val="7"/>
        <rFont val="Times New Roman"/>
        <family val="1"/>
        <charset val="204"/>
      </rPr>
      <t>3.19,0</t>
    </r>
  </si>
  <si>
    <r>
      <rPr>
        <sz val="7"/>
        <rFont val="Times New Roman"/>
        <family val="1"/>
        <charset val="204"/>
      </rPr>
      <t>3.21,0</t>
    </r>
  </si>
  <si>
    <r>
      <rPr>
        <sz val="7"/>
        <rFont val="Times New Roman"/>
        <family val="1"/>
        <charset val="204"/>
      </rPr>
      <t>3.23,0</t>
    </r>
  </si>
  <si>
    <r>
      <rPr>
        <sz val="7"/>
        <rFont val="Times New Roman"/>
        <family val="1"/>
        <charset val="204"/>
      </rPr>
      <t>3.25,0</t>
    </r>
  </si>
  <si>
    <r>
      <rPr>
        <sz val="7"/>
        <rFont val="Times New Roman"/>
        <family val="1"/>
        <charset val="204"/>
      </rPr>
      <t>3.27,0</t>
    </r>
  </si>
  <si>
    <r>
      <rPr>
        <sz val="7"/>
        <rFont val="Times New Roman"/>
        <family val="1"/>
        <charset val="204"/>
      </rPr>
      <t>3.29,0</t>
    </r>
  </si>
  <si>
    <r>
      <rPr>
        <sz val="7"/>
        <rFont val="Times New Roman"/>
        <family val="1"/>
        <charset val="204"/>
      </rPr>
      <t>3.31,0</t>
    </r>
  </si>
  <si>
    <r>
      <rPr>
        <sz val="7"/>
        <rFont val="Times New Roman"/>
        <family val="1"/>
        <charset val="204"/>
      </rPr>
      <t>3.33,0</t>
    </r>
  </si>
  <si>
    <r>
      <rPr>
        <sz val="7"/>
        <rFont val="Times New Roman"/>
        <family val="1"/>
        <charset val="204"/>
      </rPr>
      <t>3.35,0</t>
    </r>
  </si>
  <si>
    <r>
      <rPr>
        <sz val="7"/>
        <rFont val="Times New Roman"/>
        <family val="1"/>
        <charset val="204"/>
      </rPr>
      <t>3.37,0</t>
    </r>
  </si>
  <si>
    <r>
      <rPr>
        <sz val="7"/>
        <rFont val="Times New Roman"/>
        <family val="1"/>
        <charset val="204"/>
      </rPr>
      <t>3.39,0</t>
    </r>
  </si>
  <si>
    <r>
      <rPr>
        <sz val="7"/>
        <rFont val="Times New Roman"/>
        <family val="1"/>
        <charset val="204"/>
      </rPr>
      <t>3.41,0</t>
    </r>
  </si>
  <si>
    <r>
      <rPr>
        <sz val="7"/>
        <rFont val="Times New Roman"/>
        <family val="1"/>
        <charset val="204"/>
      </rPr>
      <t>3.43,0</t>
    </r>
  </si>
  <si>
    <r>
      <rPr>
        <sz val="7"/>
        <rFont val="Times New Roman"/>
        <family val="1"/>
        <charset val="204"/>
      </rPr>
      <t>3.45,0</t>
    </r>
  </si>
  <si>
    <r>
      <rPr>
        <sz val="7"/>
        <rFont val="Times New Roman"/>
        <family val="1"/>
        <charset val="204"/>
      </rPr>
      <t>3.46,0</t>
    </r>
  </si>
  <si>
    <r>
      <rPr>
        <sz val="7"/>
        <rFont val="Times New Roman"/>
        <family val="1"/>
        <charset val="204"/>
      </rPr>
      <t>3.47,0</t>
    </r>
  </si>
  <si>
    <r>
      <rPr>
        <sz val="7"/>
        <rFont val="Times New Roman"/>
        <family val="1"/>
        <charset val="204"/>
      </rPr>
      <t>3.48,0</t>
    </r>
  </si>
  <si>
    <r>
      <rPr>
        <sz val="7"/>
        <rFont val="Times New Roman"/>
        <family val="1"/>
        <charset val="204"/>
      </rPr>
      <t>3.49,0</t>
    </r>
  </si>
  <si>
    <r>
      <rPr>
        <sz val="7"/>
        <rFont val="Times New Roman"/>
        <family val="1"/>
        <charset val="204"/>
      </rPr>
      <t>3.50,0</t>
    </r>
  </si>
  <si>
    <r>
      <rPr>
        <sz val="7"/>
        <rFont val="Times New Roman"/>
        <family val="1"/>
        <charset val="204"/>
      </rPr>
      <t>3.51,0</t>
    </r>
  </si>
  <si>
    <r>
      <rPr>
        <sz val="7"/>
        <rFont val="Times New Roman"/>
        <family val="1"/>
        <charset val="204"/>
      </rPr>
      <t>3.53,0</t>
    </r>
  </si>
  <si>
    <r>
      <rPr>
        <sz val="7"/>
        <rFont val="Times New Roman"/>
        <family val="1"/>
        <charset val="204"/>
      </rPr>
      <t>3.55,0</t>
    </r>
  </si>
  <si>
    <r>
      <rPr>
        <sz val="7"/>
        <rFont val="Times New Roman"/>
        <family val="1"/>
        <charset val="204"/>
      </rPr>
      <t>3.57,0</t>
    </r>
  </si>
  <si>
    <r>
      <rPr>
        <sz val="7"/>
        <rFont val="Times New Roman"/>
        <family val="1"/>
        <charset val="204"/>
      </rPr>
      <t>3.59,0</t>
    </r>
  </si>
  <si>
    <r>
      <rPr>
        <sz val="7"/>
        <rFont val="Times New Roman"/>
        <family val="1"/>
        <charset val="204"/>
      </rPr>
      <t>4.01,0</t>
    </r>
  </si>
  <si>
    <r>
      <rPr>
        <sz val="7"/>
        <rFont val="Times New Roman"/>
        <family val="1"/>
        <charset val="204"/>
      </rPr>
      <t>4.03,0</t>
    </r>
  </si>
  <si>
    <r>
      <rPr>
        <sz val="7"/>
        <rFont val="Times New Roman"/>
        <family val="1"/>
        <charset val="204"/>
      </rPr>
      <t>4.05,0</t>
    </r>
  </si>
  <si>
    <r>
      <rPr>
        <sz val="7"/>
        <rFont val="Times New Roman"/>
        <family val="1"/>
        <charset val="204"/>
      </rPr>
      <t>4.07,0</t>
    </r>
  </si>
  <si>
    <r>
      <rPr>
        <sz val="7"/>
        <rFont val="Times New Roman"/>
        <family val="1"/>
        <charset val="204"/>
      </rPr>
      <t>4.09,0</t>
    </r>
  </si>
  <si>
    <r>
      <rPr>
        <sz val="7"/>
        <rFont val="Times New Roman"/>
        <family val="1"/>
        <charset val="204"/>
      </rPr>
      <t>4.11,0</t>
    </r>
  </si>
  <si>
    <r>
      <rPr>
        <sz val="7"/>
        <rFont val="Times New Roman"/>
        <family val="1"/>
        <charset val="204"/>
      </rPr>
      <t>4.13,0</t>
    </r>
  </si>
  <si>
    <r>
      <rPr>
        <sz val="7"/>
        <rFont val="Times New Roman"/>
        <family val="1"/>
        <charset val="204"/>
      </rPr>
      <t>4.15,0</t>
    </r>
  </si>
  <si>
    <r>
      <rPr>
        <sz val="7"/>
        <rFont val="Times New Roman"/>
        <family val="1"/>
        <charset val="204"/>
      </rPr>
      <t>4.17,0</t>
    </r>
  </si>
  <si>
    <r>
      <rPr>
        <sz val="7"/>
        <rFont val="Times New Roman"/>
        <family val="1"/>
        <charset val="204"/>
      </rPr>
      <t>4.20,0</t>
    </r>
  </si>
  <si>
    <r>
      <rPr>
        <sz val="7"/>
        <rFont val="Times New Roman"/>
        <family val="1"/>
        <charset val="204"/>
      </rPr>
      <t>4.23,0</t>
    </r>
  </si>
  <si>
    <r>
      <rPr>
        <sz val="7"/>
        <rFont val="Times New Roman"/>
        <family val="1"/>
        <charset val="204"/>
      </rPr>
      <t>4.26,0</t>
    </r>
  </si>
  <si>
    <r>
      <rPr>
        <sz val="7"/>
        <rFont val="Times New Roman"/>
        <family val="1"/>
        <charset val="204"/>
      </rPr>
      <t>4.29,0</t>
    </r>
  </si>
  <si>
    <r>
      <rPr>
        <sz val="7"/>
        <rFont val="Times New Roman"/>
        <family val="1"/>
        <charset val="204"/>
      </rPr>
      <t>4.32,0</t>
    </r>
  </si>
  <si>
    <r>
      <rPr>
        <sz val="7"/>
        <rFont val="Times New Roman"/>
        <family val="1"/>
        <charset val="204"/>
      </rPr>
      <t>4.35,0</t>
    </r>
  </si>
  <si>
    <r>
      <rPr>
        <sz val="7"/>
        <rFont val="Times New Roman"/>
        <family val="1"/>
        <charset val="204"/>
      </rPr>
      <t>4.38,0</t>
    </r>
  </si>
  <si>
    <r>
      <rPr>
        <sz val="7"/>
        <rFont val="Times New Roman"/>
        <family val="1"/>
        <charset val="204"/>
      </rPr>
      <t>4.41,0</t>
    </r>
  </si>
  <si>
    <r>
      <rPr>
        <sz val="7"/>
        <rFont val="Times New Roman"/>
        <family val="1"/>
        <charset val="204"/>
      </rPr>
      <t>4.44,0</t>
    </r>
  </si>
  <si>
    <r>
      <rPr>
        <sz val="7"/>
        <rFont val="Times New Roman"/>
        <family val="1"/>
        <charset val="204"/>
      </rPr>
      <t>4.47,0</t>
    </r>
  </si>
  <si>
    <r>
      <rPr>
        <sz val="7"/>
        <rFont val="Times New Roman"/>
        <family val="1"/>
        <charset val="204"/>
      </rPr>
      <t>4.50,0</t>
    </r>
  </si>
  <si>
    <r>
      <rPr>
        <sz val="7"/>
        <rFont val="Times New Roman"/>
        <family val="1"/>
        <charset val="204"/>
      </rPr>
      <t>4.54,0</t>
    </r>
  </si>
  <si>
    <r>
      <rPr>
        <sz val="7"/>
        <rFont val="Times New Roman"/>
        <family val="1"/>
        <charset val="204"/>
      </rPr>
      <t>4.58,0</t>
    </r>
  </si>
  <si>
    <r>
      <rPr>
        <sz val="7"/>
        <rFont val="Times New Roman"/>
        <family val="1"/>
        <charset val="204"/>
      </rPr>
      <t>5.02,0</t>
    </r>
  </si>
  <si>
    <r>
      <rPr>
        <sz val="7"/>
        <rFont val="Times New Roman"/>
        <family val="1"/>
        <charset val="204"/>
      </rPr>
      <t>5.06,0</t>
    </r>
  </si>
  <si>
    <r>
      <rPr>
        <sz val="7"/>
        <rFont val="Times New Roman"/>
        <family val="1"/>
        <charset val="204"/>
      </rPr>
      <t>5.10,0</t>
    </r>
  </si>
  <si>
    <r>
      <rPr>
        <sz val="7"/>
        <rFont val="Times New Roman"/>
        <family val="1"/>
        <charset val="204"/>
      </rPr>
      <t>5.14,0</t>
    </r>
  </si>
  <si>
    <r>
      <rPr>
        <sz val="7"/>
        <rFont val="Times New Roman"/>
        <family val="1"/>
        <charset val="204"/>
      </rPr>
      <t>5.18,0</t>
    </r>
  </si>
  <si>
    <r>
      <rPr>
        <sz val="7"/>
        <rFont val="Times New Roman"/>
        <family val="1"/>
        <charset val="204"/>
      </rPr>
      <t>5.22,0</t>
    </r>
  </si>
  <si>
    <r>
      <rPr>
        <sz val="7"/>
        <rFont val="Times New Roman"/>
        <family val="1"/>
        <charset val="204"/>
      </rPr>
      <t>5.26,0</t>
    </r>
  </si>
  <si>
    <r>
      <rPr>
        <sz val="7"/>
        <rFont val="Times New Roman"/>
        <family val="1"/>
        <charset val="204"/>
      </rPr>
      <t>5.30,0</t>
    </r>
  </si>
  <si>
    <r>
      <rPr>
        <sz val="7"/>
        <rFont val="Times New Roman"/>
        <family val="1"/>
        <charset val="204"/>
      </rPr>
      <t>5.35,0</t>
    </r>
  </si>
  <si>
    <r>
      <rPr>
        <sz val="7"/>
        <rFont val="Times New Roman"/>
        <family val="1"/>
        <charset val="204"/>
      </rPr>
      <t>5.40,0</t>
    </r>
  </si>
  <si>
    <r>
      <rPr>
        <sz val="7"/>
        <rFont val="Times New Roman"/>
        <family val="1"/>
        <charset val="204"/>
      </rPr>
      <t>5.45,0</t>
    </r>
  </si>
  <si>
    <r>
      <rPr>
        <sz val="7"/>
        <rFont val="Times New Roman"/>
        <family val="1"/>
        <charset val="204"/>
      </rPr>
      <t>5.50,0</t>
    </r>
  </si>
  <si>
    <r>
      <rPr>
        <sz val="7"/>
        <rFont val="Times New Roman"/>
        <family val="1"/>
        <charset val="204"/>
      </rPr>
      <t>5.55,0</t>
    </r>
  </si>
  <si>
    <r>
      <rPr>
        <sz val="7"/>
        <rFont val="Times New Roman"/>
        <family val="1"/>
        <charset val="204"/>
      </rPr>
      <t>6.00,0</t>
    </r>
  </si>
  <si>
    <r>
      <rPr>
        <sz val="7"/>
        <rFont val="Times New Roman"/>
        <family val="1"/>
        <charset val="204"/>
      </rPr>
      <t>6.05,0</t>
    </r>
  </si>
  <si>
    <r>
      <rPr>
        <sz val="7"/>
        <rFont val="Times New Roman"/>
        <family val="1"/>
        <charset val="204"/>
      </rPr>
      <t>6.10,0</t>
    </r>
  </si>
  <si>
    <r>
      <rPr>
        <sz val="7"/>
        <rFont val="Times New Roman"/>
        <family val="1"/>
        <charset val="204"/>
      </rPr>
      <t>6.15,0</t>
    </r>
  </si>
  <si>
    <t>30м.</t>
  </si>
  <si>
    <r>
      <rPr>
        <sz val="7"/>
        <rFont val="Times New Roman"/>
        <family val="1"/>
        <charset val="204"/>
      </rPr>
      <t>3.18,0</t>
    </r>
  </si>
  <si>
    <r>
      <rPr>
        <sz val="7"/>
        <rFont val="Times New Roman"/>
        <family val="1"/>
        <charset val="204"/>
      </rPr>
      <t>3.24,0</t>
    </r>
  </si>
  <si>
    <r>
      <rPr>
        <sz val="7"/>
        <rFont val="Times New Roman"/>
        <family val="1"/>
        <charset val="204"/>
      </rPr>
      <t>3.30,0</t>
    </r>
  </si>
  <si>
    <r>
      <rPr>
        <sz val="7"/>
        <rFont val="Times New Roman"/>
        <family val="1"/>
        <charset val="204"/>
      </rPr>
      <t>3.36,0</t>
    </r>
  </si>
  <si>
    <r>
      <rPr>
        <sz val="7"/>
        <rFont val="Times New Roman"/>
        <family val="1"/>
        <charset val="204"/>
      </rPr>
      <t>3.42,0</t>
    </r>
  </si>
  <si>
    <r>
      <rPr>
        <sz val="7"/>
        <rFont val="Times New Roman"/>
        <family val="1"/>
        <charset val="204"/>
      </rPr>
      <t>3.54,0</t>
    </r>
  </si>
  <si>
    <r>
      <rPr>
        <sz val="7"/>
        <rFont val="Times New Roman"/>
        <family val="1"/>
        <charset val="204"/>
      </rPr>
      <t>4,00,0</t>
    </r>
  </si>
  <si>
    <r>
      <rPr>
        <sz val="7"/>
        <rFont val="Times New Roman"/>
        <family val="1"/>
        <charset val="204"/>
      </rPr>
      <t>4.02,0</t>
    </r>
  </si>
  <si>
    <r>
      <rPr>
        <sz val="7"/>
        <rFont val="Times New Roman"/>
        <family val="1"/>
        <charset val="204"/>
      </rPr>
      <t>4.04,0</t>
    </r>
  </si>
  <si>
    <r>
      <rPr>
        <sz val="7"/>
        <rFont val="Times New Roman"/>
        <family val="1"/>
        <charset val="204"/>
      </rPr>
      <t>4.06,0</t>
    </r>
  </si>
  <si>
    <r>
      <rPr>
        <sz val="7"/>
        <rFont val="Times New Roman"/>
        <family val="1"/>
        <charset val="204"/>
      </rPr>
      <t>4.08,0</t>
    </r>
  </si>
  <si>
    <r>
      <rPr>
        <sz val="7"/>
        <rFont val="Times New Roman"/>
        <family val="1"/>
        <charset val="204"/>
      </rPr>
      <t>4.10,0</t>
    </r>
  </si>
  <si>
    <r>
      <rPr>
        <sz val="7"/>
        <rFont val="Times New Roman"/>
        <family val="1"/>
        <charset val="204"/>
      </rPr>
      <t>4.12,0</t>
    </r>
  </si>
  <si>
    <r>
      <rPr>
        <sz val="7"/>
        <rFont val="Times New Roman"/>
        <family val="1"/>
        <charset val="204"/>
      </rPr>
      <t>4.14,0</t>
    </r>
  </si>
  <si>
    <r>
      <rPr>
        <sz val="7"/>
        <rFont val="Times New Roman"/>
        <family val="1"/>
        <charset val="204"/>
      </rPr>
      <t>4.16,0</t>
    </r>
  </si>
  <si>
    <r>
      <rPr>
        <sz val="7"/>
        <rFont val="Times New Roman"/>
        <family val="1"/>
        <charset val="204"/>
      </rPr>
      <t>4.18,0</t>
    </r>
  </si>
  <si>
    <r>
      <rPr>
        <sz val="7"/>
        <rFont val="Times New Roman"/>
        <family val="1"/>
        <charset val="204"/>
      </rPr>
      <t>4.22,0</t>
    </r>
  </si>
  <si>
    <r>
      <rPr>
        <sz val="7"/>
        <rFont val="Times New Roman"/>
        <family val="1"/>
        <charset val="204"/>
      </rPr>
      <t>4.24,0</t>
    </r>
  </si>
  <si>
    <r>
      <rPr>
        <sz val="7"/>
        <rFont val="Times New Roman"/>
        <family val="1"/>
        <charset val="204"/>
      </rPr>
      <t>4.53,0</t>
    </r>
  </si>
  <si>
    <r>
      <rPr>
        <sz val="7"/>
        <rFont val="Times New Roman"/>
        <family val="1"/>
        <charset val="204"/>
      </rPr>
      <t>4.56,0</t>
    </r>
  </si>
  <si>
    <r>
      <rPr>
        <sz val="7"/>
        <rFont val="Times New Roman"/>
        <family val="1"/>
        <charset val="204"/>
      </rPr>
      <t>4.59,0</t>
    </r>
  </si>
  <si>
    <r>
      <rPr>
        <sz val="7"/>
        <rFont val="Times New Roman"/>
        <family val="1"/>
        <charset val="204"/>
      </rPr>
      <t>5.05,0</t>
    </r>
  </si>
  <si>
    <r>
      <rPr>
        <sz val="7"/>
        <rFont val="Times New Roman"/>
        <family val="1"/>
        <charset val="204"/>
      </rPr>
      <t>5.08,0</t>
    </r>
  </si>
  <si>
    <r>
      <rPr>
        <sz val="7"/>
        <rFont val="Times New Roman"/>
        <family val="1"/>
        <charset val="204"/>
      </rPr>
      <t>5.11,0</t>
    </r>
  </si>
  <si>
    <r>
      <rPr>
        <sz val="7"/>
        <rFont val="Times New Roman"/>
        <family val="1"/>
        <charset val="204"/>
      </rPr>
      <t>5.17,0</t>
    </r>
  </si>
  <si>
    <r>
      <rPr>
        <sz val="7"/>
        <rFont val="Times New Roman"/>
        <family val="1"/>
        <charset val="204"/>
      </rPr>
      <t>5.20,0</t>
    </r>
  </si>
  <si>
    <r>
      <rPr>
        <sz val="7"/>
        <rFont val="Times New Roman"/>
        <family val="1"/>
        <charset val="204"/>
      </rPr>
      <t>5.24,0</t>
    </r>
  </si>
  <si>
    <r>
      <rPr>
        <sz val="7"/>
        <rFont val="Times New Roman"/>
        <family val="1"/>
        <charset val="204"/>
      </rPr>
      <t>5.28,0</t>
    </r>
  </si>
  <si>
    <r>
      <rPr>
        <sz val="7"/>
        <rFont val="Times New Roman"/>
        <family val="1"/>
        <charset val="204"/>
      </rPr>
      <t>5.32,0</t>
    </r>
  </si>
  <si>
    <r>
      <rPr>
        <sz val="7"/>
        <rFont val="Times New Roman"/>
        <family val="1"/>
        <charset val="204"/>
      </rPr>
      <t>5.36,0</t>
    </r>
  </si>
  <si>
    <r>
      <rPr>
        <sz val="7"/>
        <rFont val="Times New Roman"/>
        <family val="1"/>
        <charset val="204"/>
      </rPr>
      <t>5.44,0</t>
    </r>
  </si>
  <si>
    <r>
      <rPr>
        <sz val="7"/>
        <rFont val="Times New Roman"/>
        <family val="1"/>
        <charset val="204"/>
      </rPr>
      <t>5.48,0</t>
    </r>
  </si>
  <si>
    <r>
      <rPr>
        <sz val="7"/>
        <rFont val="Times New Roman"/>
        <family val="1"/>
        <charset val="204"/>
      </rPr>
      <t>5.52,0</t>
    </r>
  </si>
  <si>
    <r>
      <rPr>
        <sz val="7"/>
        <rFont val="Times New Roman"/>
        <family val="1"/>
        <charset val="204"/>
      </rPr>
      <t>5.56,0</t>
    </r>
  </si>
  <si>
    <r>
      <rPr>
        <sz val="7"/>
        <rFont val="Times New Roman"/>
        <family val="1"/>
        <charset val="204"/>
      </rPr>
      <t>6.20,0</t>
    </r>
  </si>
  <si>
    <r>
      <rPr>
        <sz val="7"/>
        <rFont val="Times New Roman"/>
        <family val="1"/>
        <charset val="204"/>
      </rPr>
      <t>6.25,0</t>
    </r>
  </si>
  <si>
    <r>
      <rPr>
        <sz val="7"/>
        <rFont val="Times New Roman"/>
        <family val="1"/>
        <charset val="204"/>
      </rPr>
      <t>6.30,0</t>
    </r>
  </si>
  <si>
    <r>
      <rPr>
        <sz val="7"/>
        <rFont val="Times New Roman"/>
        <family val="1"/>
        <charset val="204"/>
      </rPr>
      <t>6.35,0</t>
    </r>
  </si>
  <si>
    <r>
      <rPr>
        <sz val="7"/>
        <rFont val="Times New Roman"/>
        <family val="1"/>
        <charset val="204"/>
      </rPr>
      <t>6.40,0</t>
    </r>
  </si>
  <si>
    <r>
      <rPr>
        <sz val="7"/>
        <rFont val="Times New Roman"/>
        <family val="1"/>
        <charset val="204"/>
      </rPr>
      <t>6.45,0</t>
    </r>
  </si>
  <si>
    <r>
      <rPr>
        <sz val="7"/>
        <rFont val="Times New Roman"/>
        <family val="1"/>
        <charset val="204"/>
      </rPr>
      <t>2.55,0</t>
    </r>
  </si>
  <si>
    <r>
      <rPr>
        <sz val="7"/>
        <rFont val="Times New Roman"/>
        <family val="1"/>
        <charset val="204"/>
      </rPr>
      <t>2.57,0</t>
    </r>
  </si>
  <si>
    <r>
      <rPr>
        <sz val="7"/>
        <rFont val="Times New Roman"/>
        <family val="1"/>
        <charset val="204"/>
      </rPr>
      <t>2.59,0</t>
    </r>
  </si>
  <si>
    <r>
      <rPr>
        <sz val="7"/>
        <rFont val="Times New Roman"/>
        <family val="1"/>
        <charset val="204"/>
      </rPr>
      <t>3.01,0</t>
    </r>
  </si>
  <si>
    <r>
      <rPr>
        <sz val="7"/>
        <rFont val="Times New Roman"/>
        <family val="1"/>
        <charset val="204"/>
      </rPr>
      <t>3.05,0</t>
    </r>
  </si>
  <si>
    <r>
      <rPr>
        <sz val="7"/>
        <rFont val="Times New Roman"/>
        <family val="1"/>
        <charset val="204"/>
      </rPr>
      <t>3.07,0</t>
    </r>
  </si>
  <si>
    <r>
      <rPr>
        <sz val="7"/>
        <rFont val="Times New Roman"/>
        <family val="1"/>
        <charset val="204"/>
      </rPr>
      <t>3.11,0</t>
    </r>
  </si>
  <si>
    <r>
      <rPr>
        <sz val="7"/>
        <rFont val="Times New Roman"/>
        <family val="1"/>
        <charset val="204"/>
      </rPr>
      <t>3.13,0</t>
    </r>
  </si>
  <si>
    <r>
      <rPr>
        <sz val="7"/>
        <rFont val="Times New Roman"/>
        <family val="1"/>
        <charset val="204"/>
      </rPr>
      <t>3.38,0</t>
    </r>
  </si>
  <si>
    <r>
      <rPr>
        <sz val="7"/>
        <rFont val="Times New Roman"/>
        <family val="1"/>
        <charset val="204"/>
      </rPr>
      <t>3.40,0</t>
    </r>
  </si>
  <si>
    <r>
      <rPr>
        <sz val="7"/>
        <rFont val="Times New Roman"/>
        <family val="1"/>
        <charset val="204"/>
      </rPr>
      <t>3.44,0</t>
    </r>
  </si>
  <si>
    <r>
      <rPr>
        <sz val="7"/>
        <rFont val="Times New Roman"/>
        <family val="1"/>
        <charset val="204"/>
      </rPr>
      <t>5.15,0</t>
    </r>
  </si>
  <si>
    <r>
      <rPr>
        <sz val="7"/>
        <rFont val="Times New Roman"/>
        <family val="1"/>
        <charset val="204"/>
      </rPr>
      <t>5.25,0</t>
    </r>
  </si>
  <si>
    <t>6.00,0</t>
  </si>
  <si>
    <t>4.45,0</t>
  </si>
  <si>
    <t>Бег 60 м.</t>
  </si>
  <si>
    <t>Бег 60м (0,0)</t>
  </si>
  <si>
    <r>
      <rPr>
        <sz val="7"/>
        <rFont val="Times New Roman"/>
        <family val="1"/>
        <charset val="204"/>
      </rPr>
      <t>3.10,0</t>
    </r>
  </si>
  <si>
    <r>
      <rPr>
        <sz val="7"/>
        <rFont val="Times New Roman"/>
        <family val="1"/>
        <charset val="204"/>
      </rPr>
      <t>3.16,0</t>
    </r>
  </si>
  <si>
    <r>
      <rPr>
        <sz val="7"/>
        <rFont val="Times New Roman"/>
        <family val="1"/>
        <charset val="204"/>
      </rPr>
      <t>3.22,0</t>
    </r>
  </si>
  <si>
    <r>
      <rPr>
        <sz val="7"/>
        <rFont val="Times New Roman"/>
        <family val="1"/>
        <charset val="204"/>
      </rPr>
      <t>3.28,0</t>
    </r>
  </si>
  <si>
    <r>
      <rPr>
        <sz val="7"/>
        <rFont val="Times New Roman"/>
        <family val="1"/>
        <charset val="204"/>
      </rPr>
      <t>3.34,0</t>
    </r>
  </si>
  <si>
    <r>
      <rPr>
        <sz val="7"/>
        <rFont val="Times New Roman"/>
        <family val="1"/>
        <charset val="204"/>
      </rPr>
      <t>3.52,0</t>
    </r>
  </si>
  <si>
    <r>
      <rPr>
        <sz val="7"/>
        <rFont val="Times New Roman"/>
        <family val="1"/>
        <charset val="204"/>
      </rPr>
      <t>3.56,0</t>
    </r>
  </si>
  <si>
    <r>
      <rPr>
        <sz val="7"/>
        <rFont val="Times New Roman"/>
        <family val="1"/>
        <charset val="204"/>
      </rPr>
      <t>3.58 ,0</t>
    </r>
  </si>
  <si>
    <r>
      <rPr>
        <sz val="7"/>
        <rFont val="Times New Roman"/>
        <family val="1"/>
        <charset val="204"/>
      </rPr>
      <t>4.00,0</t>
    </r>
  </si>
  <si>
    <r>
      <rPr>
        <sz val="7"/>
        <rFont val="Times New Roman"/>
        <family val="1"/>
        <charset val="204"/>
      </rPr>
      <t>5.09,0</t>
    </r>
  </si>
  <si>
    <r>
      <rPr>
        <sz val="7"/>
        <rFont val="Times New Roman"/>
        <family val="1"/>
        <charset val="204"/>
      </rPr>
      <t>5.13,0</t>
    </r>
  </si>
  <si>
    <r>
      <rPr>
        <sz val="7"/>
        <rFont val="Times New Roman"/>
        <family val="1"/>
        <charset val="204"/>
      </rPr>
      <t>5.21,0</t>
    </r>
  </si>
  <si>
    <r>
      <rPr>
        <sz val="7"/>
        <rFont val="Times New Roman"/>
        <family val="1"/>
        <charset val="204"/>
      </rPr>
      <t>5.29,0</t>
    </r>
  </si>
  <si>
    <r>
      <rPr>
        <sz val="7"/>
        <rFont val="Times New Roman"/>
        <family val="1"/>
        <charset val="204"/>
      </rPr>
      <t>5.33,0</t>
    </r>
  </si>
  <si>
    <r>
      <rPr>
        <sz val="7"/>
        <rFont val="Times New Roman"/>
        <family val="1"/>
        <charset val="204"/>
      </rPr>
      <t>5.37,0</t>
    </r>
  </si>
  <si>
    <r>
      <rPr>
        <sz val="7"/>
        <rFont val="Times New Roman"/>
        <family val="1"/>
        <charset val="204"/>
      </rPr>
      <t>5.41,0</t>
    </r>
  </si>
  <si>
    <t>бег 60 м.</t>
  </si>
  <si>
    <t xml:space="preserve">бег 30м </t>
  </si>
  <si>
    <t>В данной работе представлена таблица автоматического подсчёта очков Президентских соревнований среди школьников 11-14 лет в многоборье. Программа автоматически подсчитывает количество набранных очков и выставляет участнику занятое место в тестировании. Цель программы облегчить приём нормативов  в многоборье.  Данную работу подготовил учитель физической культуры МАОУ "СОШ №10" Корнеев Алексей Владимирович,  г. Стерлитамак 2017г.</t>
  </si>
  <si>
    <t>2.50,0</t>
  </si>
  <si>
    <r>
      <rPr>
        <sz val="7"/>
        <rFont val="Times New Roman"/>
        <family val="1"/>
        <charset val="204"/>
      </rPr>
      <t>2.52,0</t>
    </r>
  </si>
  <si>
    <r>
      <rPr>
        <sz val="7"/>
        <rFont val="Times New Roman"/>
        <family val="1"/>
        <charset val="204"/>
      </rPr>
      <t>2.54,0</t>
    </r>
  </si>
  <si>
    <r>
      <rPr>
        <sz val="7"/>
        <rFont val="Times New Roman"/>
        <family val="1"/>
        <charset val="204"/>
      </rPr>
      <t>2.56,0</t>
    </r>
  </si>
  <si>
    <r>
      <rPr>
        <sz val="7"/>
        <rFont val="Times New Roman"/>
        <family val="1"/>
        <charset val="204"/>
      </rPr>
      <t>2.58,0</t>
    </r>
  </si>
  <si>
    <r>
      <rPr>
        <sz val="7"/>
        <rFont val="Times New Roman"/>
        <family val="1"/>
        <charset val="204"/>
      </rPr>
      <t>3.02,0</t>
    </r>
  </si>
  <si>
    <r>
      <rPr>
        <sz val="7"/>
        <rFont val="Times New Roman"/>
        <family val="1"/>
        <charset val="204"/>
      </rPr>
      <t>3.04,0</t>
    </r>
  </si>
  <si>
    <r>
      <rPr>
        <sz val="7"/>
        <rFont val="Times New Roman"/>
        <family val="1"/>
        <charset val="204"/>
      </rPr>
      <t>3.08,0</t>
    </r>
  </si>
  <si>
    <r>
      <rPr>
        <sz val="7"/>
        <rFont val="Times New Roman"/>
        <family val="1"/>
        <charset val="204"/>
      </rPr>
      <t>3.14,0</t>
    </r>
  </si>
  <si>
    <r>
      <rPr>
        <sz val="7"/>
        <rFont val="Times New Roman"/>
        <family val="1"/>
        <charset val="204"/>
      </rPr>
      <t>3.20,0</t>
    </r>
  </si>
  <si>
    <r>
      <rPr>
        <sz val="7"/>
        <rFont val="Times New Roman"/>
        <family val="1"/>
        <charset val="204"/>
      </rPr>
      <t>3.26,0</t>
    </r>
  </si>
  <si>
    <r>
      <rPr>
        <sz val="7"/>
        <rFont val="Times New Roman"/>
        <family val="1"/>
        <charset val="204"/>
      </rPr>
      <t>3.32,0</t>
    </r>
  </si>
  <si>
    <r>
      <rPr>
        <sz val="7"/>
        <rFont val="Times New Roman"/>
        <family val="1"/>
        <charset val="204"/>
      </rPr>
      <t>4.28,0</t>
    </r>
  </si>
  <si>
    <r>
      <rPr>
        <sz val="7"/>
        <rFont val="Times New Roman"/>
        <family val="1"/>
        <charset val="204"/>
      </rPr>
      <t>4.36,0</t>
    </r>
  </si>
  <si>
    <r>
      <rPr>
        <sz val="7"/>
        <rFont val="Times New Roman"/>
        <family val="1"/>
        <charset val="204"/>
      </rPr>
      <t>4.40,0</t>
    </r>
  </si>
  <si>
    <r>
      <rPr>
        <sz val="7"/>
        <rFont val="Times New Roman"/>
        <family val="1"/>
        <charset val="204"/>
      </rPr>
      <t>4.48,0</t>
    </r>
  </si>
  <si>
    <r>
      <rPr>
        <sz val="7"/>
        <rFont val="Times New Roman"/>
        <family val="1"/>
        <charset val="204"/>
      </rPr>
      <t>4.52,0</t>
    </r>
  </si>
  <si>
    <r>
      <rPr>
        <sz val="7"/>
        <rFont val="Times New Roman"/>
        <family val="1"/>
        <charset val="204"/>
      </rPr>
      <t>5.00,0</t>
    </r>
  </si>
  <si>
    <t>Бег 1000 м (0.00,0)</t>
  </si>
  <si>
    <t>бег 30 м</t>
  </si>
  <si>
    <t>14</t>
  </si>
  <si>
    <t>12</t>
  </si>
  <si>
    <t>3.05,0</t>
  </si>
  <si>
    <t>3.08,0</t>
  </si>
  <si>
    <r>
      <rPr>
        <sz val="7"/>
        <rFont val="Times New Roman"/>
        <family val="1"/>
        <charset val="204"/>
      </rPr>
      <t>4.21,0</t>
    </r>
  </si>
  <si>
    <r>
      <rPr>
        <sz val="7"/>
        <rFont val="Times New Roman"/>
        <family val="1"/>
        <charset val="204"/>
      </rPr>
      <t>4.27,0</t>
    </r>
  </si>
  <si>
    <r>
      <rPr>
        <sz val="7"/>
        <rFont val="Times New Roman"/>
        <family val="1"/>
        <charset val="204"/>
      </rPr>
      <t>4.30,0</t>
    </r>
  </si>
  <si>
    <r>
      <rPr>
        <sz val="7"/>
        <rFont val="Times New Roman"/>
        <family val="1"/>
        <charset val="204"/>
      </rPr>
      <t>4.33,0</t>
    </r>
  </si>
  <si>
    <r>
      <rPr>
        <sz val="7"/>
        <rFont val="Times New Roman"/>
        <family val="1"/>
        <charset val="204"/>
      </rPr>
      <t>4.39,0</t>
    </r>
  </si>
  <si>
    <r>
      <rPr>
        <sz val="7"/>
        <rFont val="Times New Roman"/>
        <family val="1"/>
        <charset val="204"/>
      </rPr>
      <t>4.42,0</t>
    </r>
  </si>
  <si>
    <r>
      <rPr>
        <sz val="7"/>
        <rFont val="Times New Roman"/>
        <family val="1"/>
        <charset val="204"/>
      </rPr>
      <t>4.45,0</t>
    </r>
  </si>
  <si>
    <r>
      <rPr>
        <sz val="7"/>
        <rFont val="Times New Roman"/>
        <family val="1"/>
        <charset val="204"/>
      </rPr>
      <t>4.51,0</t>
    </r>
  </si>
  <si>
    <r>
      <rPr>
        <sz val="7"/>
        <rFont val="Times New Roman"/>
        <family val="1"/>
        <charset val="204"/>
      </rPr>
      <t>4.57,0</t>
    </r>
  </si>
  <si>
    <r>
      <rPr>
        <sz val="7"/>
        <rFont val="Times New Roman"/>
        <family val="1"/>
        <charset val="204"/>
      </rPr>
      <t>5.03,0</t>
    </r>
  </si>
  <si>
    <r>
      <rPr>
        <sz val="7"/>
        <rFont val="Times New Roman"/>
        <family val="1"/>
        <charset val="204"/>
      </rPr>
      <t>5.12,0</t>
    </r>
  </si>
  <si>
    <r>
      <rPr>
        <sz val="7"/>
        <rFont val="Times New Roman"/>
        <family val="1"/>
        <charset val="204"/>
      </rPr>
      <t>5.19,0</t>
    </r>
  </si>
  <si>
    <r>
      <rPr>
        <sz val="7"/>
        <rFont val="Times New Roman"/>
        <family val="1"/>
        <charset val="204"/>
      </rPr>
      <t>5.23,0</t>
    </r>
  </si>
  <si>
    <r>
      <rPr>
        <sz val="7"/>
        <rFont val="Times New Roman"/>
        <family val="1"/>
        <charset val="204"/>
      </rPr>
      <t>5.27,0</t>
    </r>
  </si>
  <si>
    <r>
      <rPr>
        <sz val="7"/>
        <rFont val="Times New Roman"/>
        <family val="1"/>
        <charset val="204"/>
      </rPr>
      <t>5.31,0</t>
    </r>
  </si>
  <si>
    <r>
      <rPr>
        <sz val="7"/>
        <rFont val="Times New Roman"/>
        <family val="1"/>
        <charset val="204"/>
      </rPr>
      <t>5.39,0</t>
    </r>
  </si>
  <si>
    <r>
      <rPr>
        <sz val="7"/>
        <rFont val="Times New Roman"/>
        <family val="1"/>
        <charset val="204"/>
      </rPr>
      <t>5.43,0</t>
    </r>
  </si>
  <si>
    <r>
      <rPr>
        <sz val="7"/>
        <rFont val="Times New Roman"/>
        <family val="1"/>
        <charset val="204"/>
      </rPr>
      <t>5.47,0</t>
    </r>
  </si>
  <si>
    <r>
      <rPr>
        <sz val="7"/>
        <rFont val="Times New Roman"/>
        <family val="1"/>
        <charset val="204"/>
      </rPr>
      <t>5.51,0</t>
    </r>
  </si>
  <si>
    <t>Бег 1000 м. (0.00,0)</t>
  </si>
  <si>
    <t>Школа</t>
  </si>
  <si>
    <t>Класс  5 А</t>
  </si>
  <si>
    <t>Абраменко Мирослав Александрович</t>
  </si>
  <si>
    <t>Акимов Азиз Арсенович</t>
  </si>
  <si>
    <t>Базаев Сергей Павлович</t>
  </si>
  <si>
    <t>Балановская Виктория Павловна</t>
  </si>
  <si>
    <t>Балахничёв Семён Сергеевич</t>
  </si>
  <si>
    <t>Барабаш Роман Максимович</t>
  </si>
  <si>
    <t>Галята Владислава Юрьевна</t>
  </si>
  <si>
    <t>Глечик Кира Александровна</t>
  </si>
  <si>
    <t>Вичирко Роман Витальевич</t>
  </si>
  <si>
    <t>Воробьёв Михаил Максимович</t>
  </si>
  <si>
    <t>Герасименко Никита Генадьевич</t>
  </si>
  <si>
    <t>Горбачёв Иван Сергеевич</t>
  </si>
  <si>
    <t>Кунай Владимир Дмитриевич</t>
  </si>
  <si>
    <t>Курмышкин Владислав Олегович</t>
  </si>
  <si>
    <t>Куртенков Дмитрий Алексеевич</t>
  </si>
  <si>
    <t>Кустол Владимир Сергеевич</t>
  </si>
  <si>
    <t>Лебеденко Кирилл Романович</t>
  </si>
  <si>
    <t>Соболев Егор Владимирович</t>
  </si>
  <si>
    <t>Стриженко Тимофей Дмитриевич</t>
  </si>
  <si>
    <t>Улендеев Максим Иванович</t>
  </si>
  <si>
    <t>Якунин Ярослав Андреевич</t>
  </si>
  <si>
    <t>5 Б</t>
  </si>
  <si>
    <t>Класс     5 А</t>
  </si>
  <si>
    <t>Колодий Евгения Сергеевна</t>
  </si>
  <si>
    <t>Лебедева Диана Владимировна</t>
  </si>
  <si>
    <t>Лобас Виктория Дмитриевна</t>
  </si>
  <si>
    <t>Лыгина Анна Евгеньевна</t>
  </si>
  <si>
    <t>Миклина Екатерина Андреевна</t>
  </si>
  <si>
    <t>Миналиева Адиле Марленовна</t>
  </si>
  <si>
    <t>Мустафаева Медине Элемдар кызы</t>
  </si>
  <si>
    <t>Пашко Виктория Витальевна</t>
  </si>
  <si>
    <t>Таратухина Милана Денисовна</t>
  </si>
  <si>
    <t>Ходий Мария Александровна</t>
  </si>
  <si>
    <t>Абдуллаева Амира Айдеровна</t>
  </si>
  <si>
    <t>Аблаева Эмилия Эльдаровна</t>
  </si>
  <si>
    <t>Андреева Мария Витальевна</t>
  </si>
  <si>
    <t>Аблаева Ясмина Амет-Хановна</t>
  </si>
  <si>
    <t>Асанова Сабина Рустемовна</t>
  </si>
  <si>
    <t>Гнатовская Александра Игоревна</t>
  </si>
  <si>
    <t>Горелых Дарья Андреевна</t>
  </si>
  <si>
    <t>Долибожко Кира Владимировна</t>
  </si>
  <si>
    <t>Ефименко Дана Викторовна</t>
  </si>
  <si>
    <t>Красюкова Вероника Олеговна</t>
  </si>
  <si>
    <t>Лебедева Василина Дмитриевна</t>
  </si>
  <si>
    <t>Муртазаева Эвелина Эрнесовна</t>
  </si>
  <si>
    <t>Пикус Екатерина Юрьевна</t>
  </si>
  <si>
    <t>Полянских Арина Ивановна</t>
  </si>
  <si>
    <t>Эбазирова Афизе Рустемовна</t>
  </si>
  <si>
    <t>Абрамов Артур Евгеньевич</t>
  </si>
  <si>
    <t>Бекиров Артур Эрнестович</t>
  </si>
  <si>
    <t>Григорьев Марк Михайлович</t>
  </si>
  <si>
    <t>Кравченко Артём Сергеевич</t>
  </si>
  <si>
    <t>Левашев Денис Сергеевич</t>
  </si>
  <si>
    <t>Момонт Максим Кириллович</t>
  </si>
  <si>
    <t>Морозов  Илья Вячеславович</t>
  </si>
  <si>
    <t>Свидрук Вадим Александрович</t>
  </si>
  <si>
    <t>Соболев Егор Олегович</t>
  </si>
  <si>
    <t>Тен Эрик Сергеевич</t>
  </si>
  <si>
    <t>Челышев Глеб Александрович</t>
  </si>
  <si>
    <t>Червяков Никита Викторович</t>
  </si>
  <si>
    <t>Шостак Кирилл Владиславович</t>
  </si>
  <si>
    <t>Класс         5 Б</t>
  </si>
  <si>
    <t>Программа оценки результатов участников спортивного многоборья Всероссийских спортивных соревнований «Президентские состязания» 11-14 лет (школьный этап)
«Президентские состязания»</t>
  </si>
  <si>
    <t>09.09-25.10.2024</t>
  </si>
  <si>
    <t>Программа оценки результатов участников спортивного многоборья Всероссийских спортивных соревнований «Президентские состязания» 11-14 лет (школьный этап)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</si>
</sst>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"/>
    <numFmt numFmtId="166" formatCode="m/ss.0"/>
  </numFmts>
  <fonts count="3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sz val="12"/>
      <color indexed="8"/>
      <name val="Times New Roman"/>
      <family val="1"/>
      <charset val="1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</font>
    <font>
      <b/>
      <sz val="11"/>
      <color indexed="8"/>
      <name val="Times New Roman"/>
      <family val="1"/>
      <charset val="204"/>
    </font>
    <font>
      <sz val="11"/>
      <name val="Arial Cyr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rgb="FFFF0000"/>
      <name val="Times New Roman"/>
      <family val="1"/>
      <charset val="1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6"/>
      <name val="Microsoft Sans Serif"/>
      <family val="2"/>
      <charset val="204"/>
    </font>
    <font>
      <sz val="6"/>
      <name val="Century Schoolbook"/>
      <family val="1"/>
      <charset val="204"/>
    </font>
    <font>
      <sz val="6"/>
      <name val="Arial Unicode MS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7"/>
      <name val="Times New Roman"/>
    </font>
    <font>
      <sz val="7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39997558519241921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7" tint="0.59999389629810485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0" fillId="0" borderId="0">
      <alignment vertical="center"/>
    </xf>
    <xf numFmtId="0" fontId="13" fillId="0" borderId="0"/>
    <xf numFmtId="0" fontId="10" fillId="0" borderId="0"/>
    <xf numFmtId="164" fontId="10" fillId="0" borderId="0" applyFont="0" applyFill="0" applyBorder="0" applyAlignment="0" applyProtection="0"/>
  </cellStyleXfs>
  <cellXfs count="285">
    <xf numFmtId="0" fontId="0" fillId="0" borderId="0" xfId="0"/>
    <xf numFmtId="165" fontId="11" fillId="0" borderId="13" xfId="3" applyNumberFormat="1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6" fillId="0" borderId="0" xfId="2" applyFont="1" applyBorder="1"/>
    <xf numFmtId="0" fontId="8" fillId="0" borderId="7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9" fillId="2" borderId="0" xfId="2" applyFont="1" applyFill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165" fontId="12" fillId="0" borderId="13" xfId="3" applyNumberFormat="1" applyFont="1" applyFill="1" applyBorder="1" applyAlignment="1">
      <alignment horizontal="center" vertical="center"/>
    </xf>
    <xf numFmtId="165" fontId="11" fillId="0" borderId="14" xfId="3" applyNumberFormat="1" applyFont="1" applyFill="1" applyBorder="1" applyAlignment="1">
      <alignment horizontal="center" vertical="center"/>
    </xf>
    <xf numFmtId="49" fontId="11" fillId="0" borderId="13" xfId="3" applyNumberFormat="1" applyFont="1" applyFill="1" applyBorder="1" applyAlignment="1">
      <alignment horizontal="center" vertical="center"/>
    </xf>
    <xf numFmtId="165" fontId="11" fillId="0" borderId="16" xfId="3" applyNumberFormat="1" applyFont="1" applyFill="1" applyBorder="1" applyAlignment="1">
      <alignment horizontal="center" vertical="center"/>
    </xf>
    <xf numFmtId="0" fontId="12" fillId="0" borderId="13" xfId="3" applyNumberFormat="1" applyFont="1" applyFill="1" applyBorder="1" applyAlignment="1">
      <alignment horizontal="center" vertical="center"/>
    </xf>
    <xf numFmtId="0" fontId="12" fillId="0" borderId="16" xfId="3" applyNumberFormat="1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horizontal="center" vertical="center"/>
    </xf>
    <xf numFmtId="2" fontId="12" fillId="0" borderId="13" xfId="3" applyNumberFormat="1" applyFont="1" applyFill="1" applyBorder="1" applyAlignment="1">
      <alignment horizontal="center" vertical="center"/>
    </xf>
    <xf numFmtId="2" fontId="12" fillId="0" borderId="15" xfId="3" applyNumberFormat="1" applyFont="1" applyFill="1" applyBorder="1" applyAlignment="1">
      <alignment horizontal="center" vertical="center"/>
    </xf>
    <xf numFmtId="2" fontId="11" fillId="0" borderId="16" xfId="3" applyNumberFormat="1" applyFont="1" applyFill="1" applyBorder="1" applyAlignment="1">
      <alignment horizontal="center" vertical="center"/>
    </xf>
    <xf numFmtId="2" fontId="12" fillId="0" borderId="16" xfId="3" applyNumberFormat="1" applyFont="1" applyFill="1" applyBorder="1" applyAlignment="1">
      <alignment horizontal="center" vertical="center"/>
    </xf>
    <xf numFmtId="0" fontId="7" fillId="0" borderId="19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0" fontId="14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top" wrapText="1"/>
    </xf>
    <xf numFmtId="49" fontId="15" fillId="4" borderId="16" xfId="4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/>
    </xf>
    <xf numFmtId="0" fontId="8" fillId="0" borderId="11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/>
    </xf>
    <xf numFmtId="0" fontId="12" fillId="0" borderId="22" xfId="3" applyFont="1" applyFill="1" applyBorder="1" applyAlignment="1">
      <alignment horizontal="center" vertical="center"/>
    </xf>
    <xf numFmtId="0" fontId="12" fillId="0" borderId="16" xfId="4" applyNumberFormat="1" applyFont="1" applyFill="1" applyBorder="1" applyAlignment="1">
      <alignment horizontal="center" vertical="center"/>
    </xf>
    <xf numFmtId="0" fontId="11" fillId="0" borderId="16" xfId="4" applyNumberFormat="1" applyFont="1" applyFill="1" applyBorder="1" applyAlignment="1">
      <alignment horizontal="center" vertical="center"/>
    </xf>
    <xf numFmtId="49" fontId="12" fillId="4" borderId="16" xfId="4" applyNumberFormat="1" applyFont="1" applyFill="1" applyBorder="1" applyAlignment="1">
      <alignment horizontal="center" vertical="center"/>
    </xf>
    <xf numFmtId="0" fontId="12" fillId="4" borderId="16" xfId="4" applyNumberFormat="1" applyFont="1" applyFill="1" applyBorder="1" applyAlignment="1">
      <alignment horizontal="center" vertical="center"/>
    </xf>
    <xf numFmtId="0" fontId="12" fillId="0" borderId="23" xfId="4" applyNumberFormat="1" applyFont="1" applyFill="1" applyBorder="1" applyAlignment="1">
      <alignment horizontal="center" vertical="center"/>
    </xf>
    <xf numFmtId="0" fontId="12" fillId="0" borderId="16" xfId="3" applyFont="1" applyFill="1" applyBorder="1" applyAlignment="1">
      <alignment horizontal="center" vertical="center"/>
    </xf>
    <xf numFmtId="0" fontId="11" fillId="0" borderId="16" xfId="3" applyFont="1" applyFill="1" applyBorder="1" applyAlignment="1">
      <alignment horizontal="center" vertical="center"/>
    </xf>
    <xf numFmtId="49" fontId="12" fillId="4" borderId="23" xfId="4" applyNumberFormat="1" applyFont="1" applyFill="1" applyBorder="1" applyAlignment="1">
      <alignment horizontal="center" vertical="center"/>
    </xf>
    <xf numFmtId="0" fontId="11" fillId="0" borderId="20" xfId="4" applyNumberFormat="1" applyFont="1" applyFill="1" applyBorder="1" applyAlignment="1">
      <alignment horizontal="center" vertical="center"/>
    </xf>
    <xf numFmtId="0" fontId="12" fillId="0" borderId="17" xfId="4" applyNumberFormat="1" applyFont="1" applyFill="1" applyBorder="1" applyAlignment="1">
      <alignment horizontal="center" vertical="center"/>
    </xf>
    <xf numFmtId="49" fontId="11" fillId="4" borderId="16" xfId="4" applyNumberFormat="1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center"/>
    </xf>
    <xf numFmtId="0" fontId="8" fillId="5" borderId="2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/>
    </xf>
    <xf numFmtId="0" fontId="7" fillId="5" borderId="9" xfId="2" applyFont="1" applyFill="1" applyBorder="1" applyAlignment="1">
      <alignment horizontal="center"/>
    </xf>
    <xf numFmtId="0" fontId="8" fillId="5" borderId="3" xfId="2" applyFont="1" applyFill="1" applyBorder="1" applyAlignment="1">
      <alignment horizontal="center"/>
    </xf>
    <xf numFmtId="0" fontId="14" fillId="0" borderId="16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8" fillId="0" borderId="20" xfId="5" applyFont="1" applyFill="1" applyBorder="1" applyAlignment="1">
      <alignment horizontal="center" vertical="center" wrapText="1"/>
    </xf>
    <xf numFmtId="0" fontId="8" fillId="0" borderId="16" xfId="5" applyFont="1" applyFill="1" applyBorder="1" applyAlignment="1">
      <alignment horizontal="center" vertical="center" wrapText="1"/>
    </xf>
    <xf numFmtId="49" fontId="12" fillId="4" borderId="20" xfId="4" applyNumberFormat="1" applyFont="1" applyFill="1" applyBorder="1" applyAlignment="1">
      <alignment horizontal="center" vertical="center"/>
    </xf>
    <xf numFmtId="0" fontId="11" fillId="0" borderId="16" xfId="5" applyFont="1" applyFill="1" applyBorder="1" applyAlignment="1">
      <alignment horizontal="center" vertical="center" wrapText="1"/>
    </xf>
    <xf numFmtId="0" fontId="11" fillId="0" borderId="17" xfId="5" applyFont="1" applyFill="1" applyBorder="1" applyAlignment="1">
      <alignment horizontal="center" vertical="center" wrapText="1"/>
    </xf>
    <xf numFmtId="0" fontId="12" fillId="0" borderId="24" xfId="4" applyNumberFormat="1" applyFont="1" applyFill="1" applyBorder="1" applyAlignment="1">
      <alignment horizontal="center" vertical="center"/>
    </xf>
    <xf numFmtId="0" fontId="11" fillId="0" borderId="17" xfId="3" applyFont="1" applyFill="1" applyBorder="1" applyAlignment="1">
      <alignment horizontal="center" vertical="center"/>
    </xf>
    <xf numFmtId="49" fontId="12" fillId="4" borderId="24" xfId="4" applyNumberFormat="1" applyFont="1" applyFill="1" applyBorder="1" applyAlignment="1">
      <alignment horizontal="center" vertical="center"/>
    </xf>
    <xf numFmtId="0" fontId="12" fillId="0" borderId="20" xfId="5" applyFont="1" applyFill="1" applyBorder="1" applyAlignment="1">
      <alignment horizontal="center" vertical="center" wrapText="1"/>
    </xf>
    <xf numFmtId="0" fontId="12" fillId="0" borderId="26" xfId="4" applyNumberFormat="1" applyFont="1" applyFill="1" applyBorder="1" applyAlignment="1">
      <alignment horizontal="center" vertical="center"/>
    </xf>
    <xf numFmtId="0" fontId="11" fillId="0" borderId="24" xfId="4" applyNumberFormat="1" applyFont="1" applyFill="1" applyBorder="1" applyAlignment="1">
      <alignment horizontal="center" vertical="center"/>
    </xf>
    <xf numFmtId="0" fontId="8" fillId="0" borderId="16" xfId="2" applyFont="1" applyBorder="1" applyAlignment="1">
      <alignment horizontal="center"/>
    </xf>
    <xf numFmtId="2" fontId="11" fillId="0" borderId="13" xfId="3" applyNumberFormat="1" applyFont="1" applyFill="1" applyBorder="1" applyAlignment="1">
      <alignment horizontal="center" vertical="center"/>
    </xf>
    <xf numFmtId="0" fontId="11" fillId="0" borderId="27" xfId="3" applyFont="1" applyFill="1" applyBorder="1" applyAlignment="1">
      <alignment horizontal="center" vertical="center"/>
    </xf>
    <xf numFmtId="0" fontId="15" fillId="0" borderId="16" xfId="4" applyNumberFormat="1" applyFont="1" applyFill="1" applyBorder="1" applyAlignment="1">
      <alignment horizontal="center" vertical="center"/>
    </xf>
    <xf numFmtId="0" fontId="19" fillId="0" borderId="23" xfId="4" applyNumberFormat="1" applyFont="1" applyFill="1" applyBorder="1" applyAlignment="1">
      <alignment horizontal="center" vertical="center"/>
    </xf>
    <xf numFmtId="0" fontId="15" fillId="0" borderId="23" xfId="4" applyNumberFormat="1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0" borderId="31" xfId="2" applyFont="1" applyBorder="1" applyAlignment="1">
      <alignment horizontal="center"/>
    </xf>
    <xf numFmtId="0" fontId="8" fillId="0" borderId="32" xfId="2" applyFont="1" applyBorder="1" applyAlignment="1">
      <alignment horizontal="center"/>
    </xf>
    <xf numFmtId="0" fontId="6" fillId="0" borderId="33" xfId="2" applyFont="1" applyBorder="1" applyAlignment="1">
      <alignment horizontal="center" vertical="center" wrapText="1"/>
    </xf>
    <xf numFmtId="0" fontId="7" fillId="5" borderId="28" xfId="2" applyFont="1" applyFill="1" applyBorder="1" applyAlignment="1">
      <alignment horizontal="center"/>
    </xf>
    <xf numFmtId="0" fontId="8" fillId="5" borderId="29" xfId="2" applyFont="1" applyFill="1" applyBorder="1" applyAlignment="1">
      <alignment horizontal="center"/>
    </xf>
    <xf numFmtId="0" fontId="8" fillId="5" borderId="21" xfId="2" applyFont="1" applyFill="1" applyBorder="1" applyAlignment="1">
      <alignment horizontal="center"/>
    </xf>
    <xf numFmtId="0" fontId="8" fillId="5" borderId="21" xfId="2" applyFont="1" applyFill="1" applyBorder="1" applyAlignment="1">
      <alignment horizontal="center" vertical="center" wrapText="1"/>
    </xf>
    <xf numFmtId="0" fontId="8" fillId="5" borderId="30" xfId="2" applyFont="1" applyFill="1" applyBorder="1" applyAlignment="1">
      <alignment horizontal="center" vertical="center" wrapText="1"/>
    </xf>
    <xf numFmtId="0" fontId="7" fillId="0" borderId="16" xfId="2" applyFont="1" applyBorder="1" applyAlignment="1">
      <alignment horizontal="center"/>
    </xf>
    <xf numFmtId="165" fontId="12" fillId="0" borderId="16" xfId="3" applyNumberFormat="1" applyFont="1" applyFill="1" applyBorder="1" applyAlignment="1">
      <alignment horizontal="center" vertical="center"/>
    </xf>
    <xf numFmtId="166" fontId="11" fillId="0" borderId="13" xfId="3" applyNumberFormat="1" applyFont="1" applyFill="1" applyBorder="1" applyAlignment="1">
      <alignment horizontal="center" vertical="center"/>
    </xf>
    <xf numFmtId="166" fontId="12" fillId="0" borderId="13" xfId="3" applyNumberFormat="1" applyFont="1" applyFill="1" applyBorder="1" applyAlignment="1">
      <alignment horizontal="center" vertical="center"/>
    </xf>
    <xf numFmtId="0" fontId="12" fillId="0" borderId="17" xfId="3" applyNumberFormat="1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top" wrapText="1"/>
    </xf>
    <xf numFmtId="0" fontId="11" fillId="0" borderId="16" xfId="5" applyFont="1" applyFill="1" applyBorder="1" applyAlignment="1">
      <alignment horizontal="center" vertical="top" wrapText="1"/>
    </xf>
    <xf numFmtId="49" fontId="12" fillId="4" borderId="22" xfId="4" applyNumberFormat="1" applyFont="1" applyFill="1" applyBorder="1" applyAlignment="1">
      <alignment horizontal="center" vertical="center"/>
    </xf>
    <xf numFmtId="0" fontId="12" fillId="0" borderId="34" xfId="5" applyFont="1" applyFill="1" applyBorder="1" applyAlignment="1">
      <alignment horizontal="center" vertical="top" wrapText="1"/>
    </xf>
    <xf numFmtId="0" fontId="12" fillId="0" borderId="22" xfId="5" applyFont="1" applyFill="1" applyBorder="1" applyAlignment="1">
      <alignment horizontal="center" vertical="top" wrapText="1"/>
    </xf>
    <xf numFmtId="0" fontId="11" fillId="0" borderId="22" xfId="5" applyFont="1" applyFill="1" applyBorder="1" applyAlignment="1">
      <alignment horizontal="center" vertical="top" wrapText="1"/>
    </xf>
    <xf numFmtId="49" fontId="11" fillId="4" borderId="22" xfId="4" applyNumberFormat="1" applyFont="1" applyFill="1" applyBorder="1" applyAlignment="1">
      <alignment horizontal="center" vertical="center"/>
    </xf>
    <xf numFmtId="49" fontId="11" fillId="4" borderId="34" xfId="4" applyNumberFormat="1" applyFont="1" applyFill="1" applyBorder="1" applyAlignment="1">
      <alignment horizontal="center" vertical="center"/>
    </xf>
    <xf numFmtId="49" fontId="12" fillId="4" borderId="34" xfId="4" applyNumberFormat="1" applyFont="1" applyFill="1" applyBorder="1" applyAlignment="1">
      <alignment horizontal="center" vertical="center"/>
    </xf>
    <xf numFmtId="0" fontId="19" fillId="0" borderId="16" xfId="4" applyNumberFormat="1" applyFont="1" applyFill="1" applyBorder="1" applyAlignment="1">
      <alignment horizontal="center" vertical="center"/>
    </xf>
    <xf numFmtId="0" fontId="20" fillId="0" borderId="16" xfId="4" applyNumberFormat="1" applyFont="1" applyFill="1" applyBorder="1" applyAlignment="1">
      <alignment horizontal="center" vertical="center"/>
    </xf>
    <xf numFmtId="49" fontId="19" fillId="4" borderId="16" xfId="4" applyNumberFormat="1" applyFont="1" applyFill="1" applyBorder="1" applyAlignment="1">
      <alignment horizontal="center" vertical="center"/>
    </xf>
    <xf numFmtId="49" fontId="15" fillId="4" borderId="23" xfId="4" applyNumberFormat="1" applyFont="1" applyFill="1" applyBorder="1" applyAlignment="1">
      <alignment horizontal="center" vertical="center"/>
    </xf>
    <xf numFmtId="0" fontId="20" fillId="0" borderId="23" xfId="4" applyNumberFormat="1" applyFont="1" applyFill="1" applyBorder="1" applyAlignment="1">
      <alignment horizontal="center" vertical="center"/>
    </xf>
    <xf numFmtId="49" fontId="19" fillId="4" borderId="23" xfId="4" applyNumberFormat="1" applyFont="1" applyFill="1" applyBorder="1" applyAlignment="1">
      <alignment horizontal="center" vertical="center"/>
    </xf>
    <xf numFmtId="49" fontId="15" fillId="4" borderId="35" xfId="4" applyNumberFormat="1" applyFont="1" applyFill="1" applyBorder="1" applyAlignment="1">
      <alignment horizontal="center" vertical="center"/>
    </xf>
    <xf numFmtId="0" fontId="20" fillId="0" borderId="17" xfId="4" applyNumberFormat="1" applyFont="1" applyFill="1" applyBorder="1" applyAlignment="1">
      <alignment horizontal="center" vertical="center"/>
    </xf>
    <xf numFmtId="0" fontId="12" fillId="0" borderId="20" xfId="4" applyNumberFormat="1" applyFont="1" applyFill="1" applyBorder="1" applyAlignment="1">
      <alignment horizontal="center" vertical="center"/>
    </xf>
    <xf numFmtId="0" fontId="11" fillId="0" borderId="17" xfId="4" applyNumberFormat="1" applyFont="1" applyFill="1" applyBorder="1" applyAlignment="1">
      <alignment horizontal="center" vertical="center"/>
    </xf>
    <xf numFmtId="49" fontId="12" fillId="4" borderId="25" xfId="4" applyNumberFormat="1" applyFont="1" applyFill="1" applyBorder="1" applyAlignment="1">
      <alignment horizontal="center" vertical="center"/>
    </xf>
    <xf numFmtId="0" fontId="8" fillId="0" borderId="33" xfId="2" applyFont="1" applyBorder="1" applyAlignment="1">
      <alignment horizontal="center" vertical="center" wrapTex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horizontal="center"/>
      <protection locked="0"/>
    </xf>
    <xf numFmtId="14" fontId="3" fillId="0" borderId="2" xfId="2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16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/>
    </xf>
    <xf numFmtId="165" fontId="12" fillId="4" borderId="13" xfId="3" applyNumberFormat="1" applyFont="1" applyFill="1" applyBorder="1" applyAlignment="1">
      <alignment horizontal="center" vertical="center"/>
    </xf>
    <xf numFmtId="165" fontId="11" fillId="4" borderId="13" xfId="3" applyNumberFormat="1" applyFont="1" applyFill="1" applyBorder="1" applyAlignment="1">
      <alignment horizontal="center" vertical="center"/>
    </xf>
    <xf numFmtId="0" fontId="12" fillId="4" borderId="13" xfId="3" applyFont="1" applyFill="1" applyBorder="1" applyAlignment="1">
      <alignment horizontal="center" vertical="center"/>
    </xf>
    <xf numFmtId="165" fontId="12" fillId="4" borderId="36" xfId="3" applyNumberFormat="1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/>
    </xf>
    <xf numFmtId="0" fontId="8" fillId="0" borderId="31" xfId="2" applyFont="1" applyFill="1" applyBorder="1" applyAlignment="1">
      <alignment horizontal="center"/>
    </xf>
    <xf numFmtId="0" fontId="11" fillId="0" borderId="13" xfId="4" applyNumberFormat="1" applyFont="1" applyFill="1" applyBorder="1" applyAlignment="1">
      <alignment horizontal="center" vertical="center"/>
    </xf>
    <xf numFmtId="0" fontId="12" fillId="0" borderId="13" xfId="4" applyNumberFormat="1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 wrapText="1"/>
    </xf>
    <xf numFmtId="0" fontId="7" fillId="0" borderId="28" xfId="2" applyFont="1" applyBorder="1" applyAlignment="1">
      <alignment horizontal="center"/>
    </xf>
    <xf numFmtId="0" fontId="7" fillId="0" borderId="38" xfId="2" applyFont="1" applyBorder="1" applyAlignment="1">
      <alignment horizontal="center"/>
    </xf>
    <xf numFmtId="49" fontId="12" fillId="4" borderId="13" xfId="4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8" fillId="5" borderId="39" xfId="2" applyFont="1" applyFill="1" applyBorder="1" applyAlignment="1">
      <alignment horizontal="center"/>
    </xf>
    <xf numFmtId="0" fontId="8" fillId="5" borderId="40" xfId="2" applyFont="1" applyFill="1" applyBorder="1" applyAlignment="1">
      <alignment horizontal="center"/>
    </xf>
    <xf numFmtId="0" fontId="8" fillId="5" borderId="40" xfId="2" applyFont="1" applyFill="1" applyBorder="1" applyAlignment="1">
      <alignment horizontal="center" vertical="center" wrapText="1"/>
    </xf>
    <xf numFmtId="0" fontId="8" fillId="5" borderId="41" xfId="2" applyFont="1" applyFill="1" applyBorder="1" applyAlignment="1">
      <alignment horizontal="center" vertical="center" wrapText="1"/>
    </xf>
    <xf numFmtId="0" fontId="7" fillId="0" borderId="29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8" fillId="4" borderId="22" xfId="5" applyFont="1" applyFill="1" applyBorder="1" applyAlignment="1">
      <alignment horizontal="center" vertical="center" wrapText="1"/>
    </xf>
    <xf numFmtId="0" fontId="8" fillId="0" borderId="22" xfId="5" applyFont="1" applyFill="1" applyBorder="1" applyAlignment="1">
      <alignment horizontal="center" vertical="center" wrapText="1"/>
    </xf>
    <xf numFmtId="0" fontId="14" fillId="4" borderId="22" xfId="5" applyFont="1" applyFill="1" applyBorder="1" applyAlignment="1">
      <alignment horizontal="center" vertical="center" wrapText="1"/>
    </xf>
    <xf numFmtId="0" fontId="14" fillId="0" borderId="22" xfId="5" applyFont="1" applyFill="1" applyBorder="1" applyAlignment="1">
      <alignment horizontal="center" vertical="center" wrapText="1"/>
    </xf>
    <xf numFmtId="0" fontId="8" fillId="4" borderId="27" xfId="5" applyFont="1" applyFill="1" applyBorder="1" applyAlignment="1">
      <alignment horizontal="center" vertical="center" wrapText="1"/>
    </xf>
    <xf numFmtId="0" fontId="12" fillId="4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4" borderId="22" xfId="5" applyFont="1" applyFill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22" xfId="5" applyFont="1" applyFill="1" applyBorder="1" applyAlignment="1">
      <alignment horizontal="center" vertical="top" wrapText="1"/>
    </xf>
    <xf numFmtId="0" fontId="14" fillId="0" borderId="22" xfId="5" applyFont="1" applyFill="1" applyBorder="1" applyAlignment="1">
      <alignment horizontal="center" vertical="top" wrapText="1"/>
    </xf>
    <xf numFmtId="0" fontId="7" fillId="6" borderId="19" xfId="2" applyFont="1" applyFill="1" applyBorder="1" applyAlignment="1">
      <alignment horizontal="center"/>
    </xf>
    <xf numFmtId="0" fontId="8" fillId="6" borderId="7" xfId="2" applyFont="1" applyFill="1" applyBorder="1" applyAlignment="1">
      <alignment horizontal="center"/>
    </xf>
    <xf numFmtId="0" fontId="8" fillId="6" borderId="31" xfId="2" applyFont="1" applyFill="1" applyBorder="1" applyAlignment="1">
      <alignment horizontal="center"/>
    </xf>
    <xf numFmtId="0" fontId="8" fillId="6" borderId="1" xfId="2" applyFont="1" applyFill="1" applyBorder="1" applyAlignment="1">
      <alignment horizontal="center"/>
    </xf>
    <xf numFmtId="0" fontId="8" fillId="6" borderId="32" xfId="2" applyFont="1" applyFill="1" applyBorder="1" applyAlignment="1">
      <alignment horizontal="center"/>
    </xf>
    <xf numFmtId="165" fontId="11" fillId="6" borderId="13" xfId="3" applyNumberFormat="1" applyFont="1" applyFill="1" applyBorder="1" applyAlignment="1">
      <alignment horizontal="center" vertical="center"/>
    </xf>
    <xf numFmtId="0" fontId="8" fillId="6" borderId="10" xfId="2" applyFont="1" applyFill="1" applyBorder="1" applyAlignment="1">
      <alignment horizontal="center" vertical="center" wrapText="1"/>
    </xf>
    <xf numFmtId="0" fontId="6" fillId="6" borderId="33" xfId="2" applyFont="1" applyFill="1" applyBorder="1" applyAlignment="1">
      <alignment horizontal="center" vertical="center" wrapText="1"/>
    </xf>
    <xf numFmtId="0" fontId="0" fillId="0" borderId="0" xfId="0" applyFill="1"/>
    <xf numFmtId="0" fontId="7" fillId="5" borderId="19" xfId="2" applyFont="1" applyFill="1" applyBorder="1" applyAlignment="1">
      <alignment horizontal="center"/>
    </xf>
    <xf numFmtId="0" fontId="8" fillId="5" borderId="31" xfId="2" applyFont="1" applyFill="1" applyBorder="1" applyAlignment="1">
      <alignment horizontal="center"/>
    </xf>
    <xf numFmtId="0" fontId="8" fillId="5" borderId="32" xfId="2" applyFont="1" applyFill="1" applyBorder="1" applyAlignment="1">
      <alignment horizontal="center"/>
    </xf>
    <xf numFmtId="0" fontId="8" fillId="5" borderId="32" xfId="2" applyFont="1" applyFill="1" applyBorder="1" applyAlignment="1">
      <alignment horizontal="center" vertical="center" wrapText="1"/>
    </xf>
    <xf numFmtId="0" fontId="8" fillId="5" borderId="33" xfId="2" applyFont="1" applyFill="1" applyBorder="1" applyAlignment="1">
      <alignment horizontal="center" vertical="center" wrapText="1"/>
    </xf>
    <xf numFmtId="0" fontId="14" fillId="0" borderId="27" xfId="5" applyFont="1" applyFill="1" applyBorder="1" applyAlignment="1">
      <alignment horizontal="center" vertical="center" wrapText="1"/>
    </xf>
    <xf numFmtId="0" fontId="8" fillId="0" borderId="30" xfId="2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center"/>
      <protection locked="0"/>
    </xf>
    <xf numFmtId="0" fontId="8" fillId="4" borderId="22" xfId="5" applyFont="1" applyFill="1" applyBorder="1" applyAlignment="1">
      <alignment horizontal="center" vertical="top" wrapText="1"/>
    </xf>
    <xf numFmtId="0" fontId="11" fillId="0" borderId="27" xfId="3" applyNumberFormat="1" applyFont="1" applyFill="1" applyBorder="1" applyAlignment="1">
      <alignment horizontal="center" vertical="center"/>
    </xf>
    <xf numFmtId="0" fontId="0" fillId="0" borderId="16" xfId="0" applyFill="1" applyBorder="1"/>
    <xf numFmtId="0" fontId="21" fillId="0" borderId="0" xfId="0" applyFont="1" applyBorder="1" applyAlignment="1" applyProtection="1">
      <alignment horizontal="center"/>
      <protection locked="0"/>
    </xf>
    <xf numFmtId="0" fontId="4" fillId="3" borderId="32" xfId="2" applyFont="1" applyFill="1" applyBorder="1" applyAlignment="1" applyProtection="1">
      <alignment horizontal="center" vertical="center" wrapText="1"/>
      <protection locked="0"/>
    </xf>
    <xf numFmtId="0" fontId="4" fillId="8" borderId="2" xfId="2" applyFont="1" applyFill="1" applyBorder="1" applyAlignment="1" applyProtection="1">
      <alignment horizontal="center" vertical="center" wrapText="1"/>
      <protection locked="0" hidden="1"/>
    </xf>
    <xf numFmtId="0" fontId="3" fillId="0" borderId="2" xfId="2" applyFont="1" applyBorder="1" applyAlignment="1" applyProtection="1">
      <alignment horizontal="center"/>
      <protection locked="0" hidden="1"/>
    </xf>
    <xf numFmtId="0" fontId="3" fillId="8" borderId="2" xfId="2" applyFont="1" applyFill="1" applyBorder="1" applyAlignment="1" applyProtection="1">
      <alignment horizontal="center" vertical="center"/>
      <protection locked="0" hidden="1"/>
    </xf>
    <xf numFmtId="2" fontId="3" fillId="0" borderId="2" xfId="2" applyNumberFormat="1" applyFont="1" applyBorder="1" applyAlignment="1" applyProtection="1">
      <alignment horizontal="center"/>
      <protection locked="0" hidden="1"/>
    </xf>
    <xf numFmtId="0" fontId="3" fillId="0" borderId="2" xfId="2" applyFont="1" applyBorder="1" applyAlignment="1" applyProtection="1">
      <alignment horizontal="center" vertical="center"/>
      <protection locked="0" hidden="1"/>
    </xf>
    <xf numFmtId="0" fontId="3" fillId="0" borderId="2" xfId="2" applyFont="1" applyFill="1" applyBorder="1" applyAlignment="1" applyProtection="1">
      <alignment horizontal="center" vertical="center"/>
      <protection locked="0" hidden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3" fillId="7" borderId="2" xfId="2" applyFont="1" applyFill="1" applyBorder="1" applyAlignment="1" applyProtection="1">
      <alignment horizontal="center" vertical="center"/>
      <protection locked="0" hidden="1"/>
    </xf>
    <xf numFmtId="0" fontId="3" fillId="8" borderId="32" xfId="2" applyFont="1" applyFill="1" applyBorder="1" applyAlignment="1" applyProtection="1">
      <alignment horizontal="center" vertical="center"/>
      <protection locked="0" hidden="1"/>
    </xf>
    <xf numFmtId="2" fontId="8" fillId="0" borderId="30" xfId="2" applyNumberFormat="1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/>
    </xf>
    <xf numFmtId="2" fontId="0" fillId="0" borderId="45" xfId="0" applyNumberFormat="1" applyBorder="1" applyAlignment="1">
      <alignment horizontal="center" vertical="center"/>
    </xf>
    <xf numFmtId="0" fontId="4" fillId="9" borderId="16" xfId="2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0" fontId="4" fillId="8" borderId="2" xfId="2" applyFont="1" applyFill="1" applyBorder="1" applyAlignment="1" applyProtection="1">
      <alignment horizontal="center" vertical="center" wrapText="1"/>
      <protection hidden="1"/>
    </xf>
    <xf numFmtId="0" fontId="4" fillId="8" borderId="32" xfId="2" applyFont="1" applyFill="1" applyBorder="1" applyAlignment="1" applyProtection="1">
      <alignment horizontal="center" vertical="center" wrapText="1"/>
      <protection hidden="1"/>
    </xf>
    <xf numFmtId="0" fontId="4" fillId="3" borderId="32" xfId="2" applyFont="1" applyFill="1" applyBorder="1" applyAlignment="1" applyProtection="1">
      <alignment horizontal="center" vertical="center" wrapText="1"/>
      <protection hidden="1"/>
    </xf>
    <xf numFmtId="0" fontId="4" fillId="9" borderId="16" xfId="2" applyFont="1" applyFill="1" applyBorder="1" applyAlignment="1" applyProtection="1">
      <alignment horizontal="center" vertical="center" wrapText="1"/>
      <protection hidden="1"/>
    </xf>
    <xf numFmtId="0" fontId="4" fillId="10" borderId="2" xfId="2" applyFont="1" applyFill="1" applyBorder="1" applyAlignment="1" applyProtection="1">
      <alignment horizontal="center" vertical="center" wrapText="1"/>
      <protection locked="0"/>
    </xf>
    <xf numFmtId="0" fontId="4" fillId="11" borderId="2" xfId="2" applyFont="1" applyFill="1" applyBorder="1" applyAlignment="1" applyProtection="1">
      <alignment horizontal="center" vertical="center" wrapText="1"/>
      <protection locked="0"/>
    </xf>
    <xf numFmtId="0" fontId="4" fillId="12" borderId="2" xfId="2" applyFont="1" applyFill="1" applyBorder="1" applyAlignment="1" applyProtection="1">
      <alignment horizontal="center" vertical="center" wrapText="1"/>
      <protection locked="0"/>
    </xf>
    <xf numFmtId="0" fontId="4" fillId="13" borderId="2" xfId="2" applyFont="1" applyFill="1" applyBorder="1" applyAlignment="1" applyProtection="1">
      <alignment horizontal="center" vertical="center" wrapText="1"/>
      <protection locked="0" hidden="1"/>
    </xf>
    <xf numFmtId="0" fontId="4" fillId="10" borderId="2" xfId="2" applyFont="1" applyFill="1" applyBorder="1" applyAlignment="1" applyProtection="1">
      <alignment horizontal="center" vertical="center" wrapText="1"/>
      <protection hidden="1"/>
    </xf>
    <xf numFmtId="0" fontId="4" fillId="11" borderId="2" xfId="2" applyFont="1" applyFill="1" applyBorder="1" applyAlignment="1" applyProtection="1">
      <alignment horizontal="center" vertical="center" wrapText="1"/>
      <protection hidden="1"/>
    </xf>
    <xf numFmtId="0" fontId="4" fillId="12" borderId="2" xfId="2" applyFont="1" applyFill="1" applyBorder="1" applyAlignment="1" applyProtection="1">
      <alignment horizontal="center" vertical="center" wrapText="1"/>
      <protection hidden="1"/>
    </xf>
    <xf numFmtId="0" fontId="4" fillId="14" borderId="2" xfId="2" applyFont="1" applyFill="1" applyBorder="1" applyAlignment="1" applyProtection="1">
      <alignment horizontal="center" vertical="center" wrapText="1"/>
      <protection hidden="1"/>
    </xf>
    <xf numFmtId="0" fontId="7" fillId="0" borderId="46" xfId="2" applyFont="1" applyBorder="1" applyAlignment="1">
      <alignment horizontal="center"/>
    </xf>
    <xf numFmtId="0" fontId="8" fillId="0" borderId="29" xfId="2" applyFont="1" applyBorder="1" applyAlignment="1">
      <alignment horizontal="center"/>
    </xf>
    <xf numFmtId="2" fontId="11" fillId="0" borderId="14" xfId="3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left" vertical="top"/>
    </xf>
    <xf numFmtId="0" fontId="0" fillId="0" borderId="47" xfId="0" applyBorder="1" applyAlignment="1">
      <alignment horizontal="left"/>
    </xf>
    <xf numFmtId="0" fontId="0" fillId="0" borderId="47" xfId="0" applyBorder="1" applyAlignment="1">
      <alignment horizontal="left" vertical="center"/>
    </xf>
    <xf numFmtId="0" fontId="8" fillId="0" borderId="48" xfId="2" applyFont="1" applyBorder="1" applyAlignment="1">
      <alignment horizontal="center"/>
    </xf>
    <xf numFmtId="0" fontId="8" fillId="0" borderId="49" xfId="2" applyFont="1" applyBorder="1" applyAlignment="1">
      <alignment horizontal="center"/>
    </xf>
    <xf numFmtId="0" fontId="8" fillId="0" borderId="50" xfId="2" applyFont="1" applyBorder="1" applyAlignment="1">
      <alignment horizontal="center" vertical="center" wrapText="1"/>
    </xf>
    <xf numFmtId="2" fontId="0" fillId="0" borderId="47" xfId="0" applyNumberFormat="1" applyBorder="1" applyAlignment="1">
      <alignment horizontal="left"/>
    </xf>
    <xf numFmtId="2" fontId="0" fillId="0" borderId="47" xfId="0" applyNumberFormat="1" applyBorder="1" applyAlignment="1">
      <alignment horizontal="left" vertical="center"/>
    </xf>
    <xf numFmtId="0" fontId="6" fillId="0" borderId="30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/>
    </xf>
    <xf numFmtId="165" fontId="11" fillId="0" borderId="52" xfId="3" applyNumberFormat="1" applyFont="1" applyFill="1" applyBorder="1" applyAlignment="1">
      <alignment horizontal="center" vertical="center"/>
    </xf>
    <xf numFmtId="165" fontId="11" fillId="0" borderId="42" xfId="3" applyNumberFormat="1" applyFont="1" applyFill="1" applyBorder="1" applyAlignment="1">
      <alignment horizontal="center" vertical="center"/>
    </xf>
    <xf numFmtId="0" fontId="8" fillId="4" borderId="2" xfId="2" applyFont="1" applyFill="1" applyBorder="1" applyAlignment="1" applyProtection="1">
      <alignment horizontal="center"/>
      <protection hidden="1"/>
    </xf>
    <xf numFmtId="165" fontId="11" fillId="0" borderId="53" xfId="3" applyNumberFormat="1" applyFont="1" applyFill="1" applyBorder="1" applyAlignment="1" applyProtection="1">
      <alignment horizontal="center" vertical="center"/>
      <protection hidden="1"/>
    </xf>
    <xf numFmtId="0" fontId="7" fillId="0" borderId="28" xfId="2" applyFont="1" applyBorder="1" applyAlignment="1" applyProtection="1">
      <alignment horizontal="center"/>
      <protection locked="0"/>
    </xf>
    <xf numFmtId="0" fontId="11" fillId="0" borderId="16" xfId="3" applyNumberFormat="1" applyFont="1" applyFill="1" applyBorder="1" applyAlignment="1" applyProtection="1">
      <alignment horizontal="center" vertical="center"/>
      <protection locked="0"/>
    </xf>
    <xf numFmtId="0" fontId="8" fillId="0" borderId="21" xfId="2" applyFont="1" applyBorder="1" applyAlignment="1" applyProtection="1">
      <alignment horizontal="center"/>
      <protection locked="0"/>
    </xf>
    <xf numFmtId="165" fontId="12" fillId="0" borderId="13" xfId="3" applyNumberFormat="1" applyFont="1" applyFill="1" applyBorder="1" applyAlignment="1" applyProtection="1">
      <alignment horizontal="center" vertical="center"/>
      <protection locked="0"/>
    </xf>
    <xf numFmtId="2" fontId="11" fillId="0" borderId="13" xfId="3" applyNumberFormat="1" applyFont="1" applyFill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11" xfId="2" applyFont="1" applyBorder="1" applyAlignment="1" applyProtection="1">
      <alignment horizontal="center" vertical="center" wrapText="1"/>
      <protection locked="0"/>
    </xf>
    <xf numFmtId="49" fontId="12" fillId="4" borderId="36" xfId="4" applyNumberFormat="1" applyFont="1" applyFill="1" applyBorder="1" applyAlignment="1">
      <alignment horizontal="center" vertical="center"/>
    </xf>
    <xf numFmtId="0" fontId="11" fillId="0" borderId="15" xfId="4" applyNumberFormat="1" applyFont="1" applyFill="1" applyBorder="1" applyAlignment="1">
      <alignment horizontal="center" vertical="center"/>
    </xf>
    <xf numFmtId="0" fontId="11" fillId="0" borderId="22" xfId="5" applyFont="1" applyFill="1" applyBorder="1" applyAlignment="1">
      <alignment horizontal="center" vertical="center" wrapText="1"/>
    </xf>
    <xf numFmtId="0" fontId="8" fillId="0" borderId="31" xfId="2" applyFont="1" applyBorder="1" applyAlignment="1" applyProtection="1">
      <alignment horizontal="center"/>
      <protection locked="0"/>
    </xf>
    <xf numFmtId="0" fontId="8" fillId="0" borderId="32" xfId="2" applyFont="1" applyBorder="1" applyAlignment="1" applyProtection="1">
      <alignment horizontal="center"/>
      <protection locked="0"/>
    </xf>
    <xf numFmtId="0" fontId="4" fillId="8" borderId="32" xfId="2" applyFont="1" applyFill="1" applyBorder="1" applyAlignment="1" applyProtection="1">
      <alignment horizontal="center" vertical="center" wrapText="1"/>
      <protection locked="0" hidden="1"/>
    </xf>
    <xf numFmtId="0" fontId="7" fillId="5" borderId="46" xfId="2" applyFont="1" applyFill="1" applyBorder="1" applyAlignment="1">
      <alignment horizontal="center"/>
    </xf>
    <xf numFmtId="0" fontId="18" fillId="0" borderId="29" xfId="2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8" fillId="0" borderId="54" xfId="2" applyFont="1" applyFill="1" applyBorder="1" applyAlignment="1">
      <alignment horizontal="center" vertical="center" wrapText="1"/>
    </xf>
    <xf numFmtId="0" fontId="3" fillId="0" borderId="2" xfId="2" applyNumberFormat="1" applyFont="1" applyBorder="1" applyAlignment="1" applyProtection="1">
      <alignment horizontal="center"/>
      <protection locked="0" hidden="1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horizontal="center" vertical="top"/>
    </xf>
    <xf numFmtId="2" fontId="29" fillId="0" borderId="16" xfId="3" applyNumberFormat="1" applyFont="1" applyFill="1" applyBorder="1" applyAlignment="1">
      <alignment horizontal="center" vertical="center"/>
    </xf>
    <xf numFmtId="0" fontId="0" fillId="0" borderId="47" xfId="0" applyNumberFormat="1" applyBorder="1" applyAlignment="1">
      <alignment horizontal="center"/>
    </xf>
    <xf numFmtId="0" fontId="0" fillId="0" borderId="47" xfId="0" applyNumberFormat="1" applyBorder="1" applyAlignment="1">
      <alignment horizontal="center" vertical="center"/>
    </xf>
    <xf numFmtId="0" fontId="0" fillId="0" borderId="47" xfId="0" applyNumberFormat="1" applyBorder="1" applyAlignment="1">
      <alignment horizontal="center" vertical="top"/>
    </xf>
    <xf numFmtId="1" fontId="12" fillId="0" borderId="16" xfId="3" applyNumberFormat="1" applyFont="1" applyFill="1" applyBorder="1" applyAlignment="1">
      <alignment horizontal="center" vertical="center"/>
    </xf>
    <xf numFmtId="0" fontId="18" fillId="0" borderId="4" xfId="2" applyFont="1" applyBorder="1" applyAlignment="1">
      <alignment horizontal="center"/>
    </xf>
    <xf numFmtId="0" fontId="18" fillId="0" borderId="19" xfId="2" applyFont="1" applyBorder="1" applyAlignment="1">
      <alignment horizontal="center"/>
    </xf>
    <xf numFmtId="0" fontId="18" fillId="0" borderId="5" xfId="2" applyFont="1" applyBorder="1" applyAlignment="1">
      <alignment horizontal="center"/>
    </xf>
    <xf numFmtId="0" fontId="1" fillId="0" borderId="47" xfId="0" applyNumberFormat="1" applyFont="1" applyBorder="1" applyAlignment="1" applyProtection="1">
      <alignment horizontal="center"/>
      <protection locked="0"/>
    </xf>
    <xf numFmtId="0" fontId="1" fillId="0" borderId="47" xfId="0" applyNumberFormat="1" applyFont="1" applyBorder="1" applyAlignment="1" applyProtection="1">
      <alignment horizontal="center" vertical="center"/>
      <protection locked="0"/>
    </xf>
    <xf numFmtId="0" fontId="1" fillId="0" borderId="16" xfId="0" applyNumberFormat="1" applyFont="1" applyBorder="1" applyAlignment="1" applyProtection="1">
      <alignment horizontal="center"/>
      <protection locked="0"/>
    </xf>
    <xf numFmtId="0" fontId="1" fillId="0" borderId="16" xfId="0" applyNumberFormat="1" applyFont="1" applyBorder="1" applyAlignment="1" applyProtection="1">
      <alignment horizontal="center" vertical="center"/>
      <protection locked="0"/>
    </xf>
    <xf numFmtId="165" fontId="12" fillId="0" borderId="14" xfId="3" applyNumberFormat="1" applyFont="1" applyFill="1" applyBorder="1" applyAlignment="1">
      <alignment horizontal="center" vertical="center"/>
    </xf>
    <xf numFmtId="0" fontId="31" fillId="0" borderId="19" xfId="2" applyFont="1" applyBorder="1" applyAlignment="1">
      <alignment horizontal="center"/>
    </xf>
    <xf numFmtId="0" fontId="12" fillId="4" borderId="22" xfId="4" applyNumberFormat="1" applyFont="1" applyFill="1" applyBorder="1" applyAlignment="1">
      <alignment horizontal="center" vertical="center"/>
    </xf>
    <xf numFmtId="0" fontId="15" fillId="4" borderId="16" xfId="4" applyNumberFormat="1" applyFont="1" applyFill="1" applyBorder="1" applyAlignment="1">
      <alignment horizontal="center" vertical="center"/>
    </xf>
    <xf numFmtId="0" fontId="3" fillId="8" borderId="2" xfId="2" applyFont="1" applyFill="1" applyBorder="1" applyAlignment="1" applyProtection="1">
      <alignment horizontal="center" vertical="center"/>
      <protection hidden="1"/>
    </xf>
    <xf numFmtId="0" fontId="3" fillId="0" borderId="2" xfId="2" applyNumberFormat="1" applyFont="1" applyBorder="1" applyAlignment="1" applyProtection="1">
      <alignment horizontal="center"/>
      <protection locked="0"/>
    </xf>
    <xf numFmtId="2" fontId="3" fillId="0" borderId="2" xfId="2" applyNumberFormat="1" applyFont="1" applyBorder="1" applyAlignment="1" applyProtection="1">
      <alignment horizontal="center"/>
      <protection locked="0"/>
    </xf>
    <xf numFmtId="0" fontId="3" fillId="0" borderId="2" xfId="2" applyFont="1" applyFill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18" fillId="6" borderId="4" xfId="2" applyFont="1" applyFill="1" applyBorder="1" applyAlignment="1">
      <alignment horizontal="center"/>
    </xf>
    <xf numFmtId="0" fontId="32" fillId="6" borderId="31" xfId="2" applyFont="1" applyFill="1" applyBorder="1" applyAlignment="1">
      <alignment horizontal="center"/>
    </xf>
    <xf numFmtId="0" fontId="11" fillId="4" borderId="16" xfId="4" applyNumberFormat="1" applyFont="1" applyFill="1" applyBorder="1" applyAlignment="1">
      <alignment horizontal="center" vertical="center"/>
    </xf>
    <xf numFmtId="0" fontId="18" fillId="0" borderId="28" xfId="2" applyFont="1" applyBorder="1" applyAlignment="1">
      <alignment horizontal="center"/>
    </xf>
    <xf numFmtId="0" fontId="18" fillId="0" borderId="44" xfId="2" applyFont="1" applyBorder="1" applyAlignment="1">
      <alignment horizontal="center"/>
    </xf>
    <xf numFmtId="2" fontId="0" fillId="0" borderId="47" xfId="0" applyNumberFormat="1" applyBorder="1" applyAlignment="1" applyProtection="1">
      <alignment horizontal="center" vertical="top"/>
      <protection locked="0" hidden="1"/>
    </xf>
    <xf numFmtId="2" fontId="0" fillId="0" borderId="47" xfId="0" applyNumberFormat="1" applyBorder="1" applyAlignment="1" applyProtection="1">
      <alignment horizontal="center"/>
      <protection locked="0" hidden="1"/>
    </xf>
    <xf numFmtId="2" fontId="0" fillId="0" borderId="47" xfId="0" applyNumberFormat="1" applyBorder="1" applyAlignment="1" applyProtection="1">
      <alignment horizontal="center" vertical="center"/>
      <protection locked="0" hidden="1"/>
    </xf>
    <xf numFmtId="0" fontId="18" fillId="0" borderId="37" xfId="2" applyFont="1" applyBorder="1" applyAlignment="1">
      <alignment horizontal="center"/>
    </xf>
    <xf numFmtId="0" fontId="0" fillId="0" borderId="0" xfId="0" applyNumberFormat="1" applyBorder="1" applyAlignment="1">
      <alignment horizontal="center" vertical="top"/>
    </xf>
    <xf numFmtId="0" fontId="12" fillId="4" borderId="24" xfId="4" applyNumberFormat="1" applyFont="1" applyFill="1" applyBorder="1" applyAlignment="1">
      <alignment horizontal="center" vertical="center"/>
    </xf>
    <xf numFmtId="0" fontId="31" fillId="0" borderId="4" xfId="2" applyFont="1" applyBorder="1" applyAlignment="1">
      <alignment horizontal="center"/>
    </xf>
    <xf numFmtId="0" fontId="31" fillId="0" borderId="5" xfId="2" applyFont="1" applyBorder="1" applyAlignment="1">
      <alignment horizontal="center"/>
    </xf>
    <xf numFmtId="1" fontId="5" fillId="0" borderId="2" xfId="2" applyNumberFormat="1" applyFont="1" applyBorder="1" applyAlignment="1" applyProtection="1">
      <alignment horizontal="center"/>
      <protection hidden="1"/>
    </xf>
    <xf numFmtId="0" fontId="3" fillId="3" borderId="32" xfId="2" applyFont="1" applyFill="1" applyBorder="1" applyAlignment="1" applyProtection="1">
      <alignment horizontal="center" vertical="center"/>
      <protection hidden="1"/>
    </xf>
    <xf numFmtId="0" fontId="3" fillId="0" borderId="16" xfId="2" applyFont="1" applyFill="1" applyBorder="1" applyAlignment="1" applyProtection="1">
      <alignment horizontal="center" vertical="center"/>
      <protection hidden="1"/>
    </xf>
    <xf numFmtId="0" fontId="1" fillId="0" borderId="47" xfId="0" applyNumberFormat="1" applyFont="1" applyBorder="1" applyAlignment="1">
      <alignment horizontal="center"/>
    </xf>
    <xf numFmtId="0" fontId="31" fillId="0" borderId="37" xfId="2" applyFont="1" applyBorder="1" applyAlignment="1">
      <alignment horizontal="center"/>
    </xf>
    <xf numFmtId="0" fontId="18" fillId="4" borderId="46" xfId="2" applyFont="1" applyFill="1" applyBorder="1" applyAlignment="1">
      <alignment horizontal="center"/>
    </xf>
    <xf numFmtId="0" fontId="11" fillId="0" borderId="16" xfId="5" applyNumberFormat="1" applyFont="1" applyFill="1" applyBorder="1" applyAlignment="1">
      <alignment horizontal="center" vertical="center" wrapText="1"/>
    </xf>
    <xf numFmtId="0" fontId="18" fillId="0" borderId="5" xfId="2" applyFont="1" applyBorder="1" applyAlignment="1" applyProtection="1">
      <alignment horizontal="center"/>
      <protection locked="0"/>
    </xf>
    <xf numFmtId="0" fontId="30" fillId="0" borderId="47" xfId="0" applyFont="1" applyBorder="1" applyAlignment="1">
      <alignment horizontal="center"/>
    </xf>
    <xf numFmtId="0" fontId="12" fillId="0" borderId="22" xfId="5" applyNumberFormat="1" applyFont="1" applyFill="1" applyBorder="1" applyAlignment="1">
      <alignment horizontal="center" vertical="top" wrapText="1"/>
    </xf>
    <xf numFmtId="0" fontId="12" fillId="0" borderId="22" xfId="5" applyNumberFormat="1" applyFont="1" applyFill="1" applyBorder="1" applyAlignment="1">
      <alignment horizontal="center" vertical="center" wrapText="1"/>
    </xf>
    <xf numFmtId="0" fontId="15" fillId="4" borderId="23" xfId="4" applyNumberFormat="1" applyFont="1" applyFill="1" applyBorder="1" applyAlignment="1">
      <alignment horizontal="center" vertical="center"/>
    </xf>
    <xf numFmtId="0" fontId="33" fillId="0" borderId="0" xfId="0" applyFont="1" applyProtection="1">
      <protection locked="0"/>
    </xf>
    <xf numFmtId="0" fontId="0" fillId="10" borderId="0" xfId="0" applyFill="1" applyAlignment="1" applyProtection="1">
      <alignment horizontal="left" vertical="top" wrapText="1"/>
      <protection hidden="1"/>
    </xf>
    <xf numFmtId="0" fontId="21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43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</cellXfs>
  <cellStyles count="7">
    <cellStyle name="Excel Built-in Normal" xfId="2"/>
    <cellStyle name="Обычный" xfId="0" builtinId="0"/>
    <cellStyle name="Обычный 2" xfId="1"/>
    <cellStyle name="Обычный 3" xfId="5"/>
    <cellStyle name="Обычный_П05 TAB_MZ98-2" xfId="4"/>
    <cellStyle name="Обычный_Таб м+д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102;&#1085;&#1086;&#1096;&#1080; (&#1083;&#1080;&#1095;&#1085;&#1086;&#1077; &#1087;&#1077;&#1088;&#1074;&#1077;&#1085;&#1089;&#1090;&#1074;&#1086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154497</xdr:colOff>
      <xdr:row>8</xdr:row>
      <xdr:rowOff>9525</xdr:rowOff>
    </xdr:from>
    <xdr:to>
      <xdr:col>6</xdr:col>
      <xdr:colOff>365431</xdr:colOff>
      <xdr:row>18</xdr:row>
      <xdr:rowOff>180974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83297" y="1533525"/>
          <a:ext cx="2039734" cy="2076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N13" sqref="N13"/>
    </sheetView>
  </sheetViews>
  <sheetFormatPr defaultRowHeight="15"/>
  <sheetData>
    <row r="1" spans="1:11">
      <c r="A1" s="280" t="s">
        <v>358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</row>
    <row r="4" spans="1:11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1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>
      <c r="A6" s="280"/>
      <c r="B6" s="280"/>
      <c r="C6" s="280"/>
      <c r="D6" s="280"/>
      <c r="E6" s="280"/>
      <c r="F6" s="280"/>
      <c r="G6" s="280"/>
      <c r="H6" s="280"/>
      <c r="I6" s="280"/>
      <c r="J6" s="280"/>
      <c r="K6" s="280"/>
    </row>
    <row r="7" spans="1:11">
      <c r="A7" s="280"/>
      <c r="B7" s="280"/>
      <c r="C7" s="280"/>
      <c r="D7" s="280"/>
      <c r="E7" s="280"/>
      <c r="F7" s="280"/>
      <c r="G7" s="280"/>
      <c r="H7" s="280"/>
      <c r="I7" s="280"/>
      <c r="J7" s="280"/>
      <c r="K7" s="280"/>
    </row>
    <row r="8" spans="1:11">
      <c r="A8" s="280"/>
      <c r="B8" s="280"/>
      <c r="C8" s="280"/>
      <c r="D8" s="280"/>
      <c r="E8" s="280"/>
      <c r="F8" s="280"/>
      <c r="G8" s="280"/>
      <c r="H8" s="280"/>
      <c r="I8" s="280"/>
      <c r="J8" s="280"/>
      <c r="K8" s="280"/>
    </row>
    <row r="9" spans="1:11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>
      <c r="A10" s="280"/>
      <c r="B10" s="280"/>
      <c r="C10" s="280"/>
      <c r="D10" s="280"/>
      <c r="E10" s="280"/>
      <c r="F10" s="280"/>
      <c r="G10" s="280"/>
      <c r="H10" s="280"/>
      <c r="I10" s="280"/>
      <c r="J10" s="280"/>
      <c r="K10" s="280"/>
    </row>
    <row r="11" spans="1:11">
      <c r="A11" s="280"/>
      <c r="B11" s="280"/>
      <c r="C11" s="280"/>
      <c r="D11" s="280"/>
      <c r="E11" s="280"/>
      <c r="F11" s="280"/>
      <c r="G11" s="280"/>
      <c r="H11" s="280"/>
      <c r="I11" s="280"/>
      <c r="J11" s="280"/>
      <c r="K11" s="280"/>
    </row>
    <row r="12" spans="1:11">
      <c r="A12" s="280"/>
      <c r="B12" s="280"/>
      <c r="C12" s="280"/>
      <c r="D12" s="280"/>
      <c r="E12" s="280"/>
      <c r="F12" s="280"/>
      <c r="G12" s="280"/>
      <c r="H12" s="280"/>
      <c r="I12" s="280"/>
      <c r="J12" s="280"/>
      <c r="K12" s="280"/>
    </row>
    <row r="13" spans="1:11">
      <c r="A13" s="280"/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>
      <c r="A14" s="280"/>
      <c r="B14" s="280"/>
      <c r="C14" s="280"/>
      <c r="D14" s="280"/>
      <c r="E14" s="280"/>
      <c r="F14" s="280"/>
      <c r="G14" s="280"/>
      <c r="H14" s="280"/>
      <c r="I14" s="280"/>
      <c r="J14" s="280"/>
      <c r="K14" s="280"/>
    </row>
    <row r="15" spans="1:11">
      <c r="A15" s="280"/>
      <c r="B15" s="280"/>
      <c r="C15" s="280"/>
      <c r="D15" s="280"/>
      <c r="E15" s="280"/>
      <c r="F15" s="280"/>
      <c r="G15" s="280"/>
      <c r="H15" s="280"/>
      <c r="I15" s="280"/>
      <c r="J15" s="280"/>
      <c r="K15" s="280"/>
    </row>
    <row r="16" spans="1:11">
      <c r="A16" s="280"/>
      <c r="B16" s="280"/>
      <c r="C16" s="280"/>
      <c r="D16" s="280"/>
      <c r="E16" s="280"/>
      <c r="F16" s="280"/>
      <c r="G16" s="280"/>
      <c r="H16" s="280"/>
      <c r="I16" s="280"/>
      <c r="J16" s="280"/>
      <c r="K16" s="280"/>
    </row>
    <row r="17" spans="1:11">
      <c r="A17" s="280"/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</row>
    <row r="19" spans="1:11">
      <c r="A19" s="280"/>
      <c r="B19" s="280"/>
      <c r="C19" s="280"/>
      <c r="D19" s="280"/>
      <c r="E19" s="280"/>
      <c r="F19" s="280"/>
      <c r="G19" s="280"/>
      <c r="H19" s="280"/>
      <c r="I19" s="280"/>
      <c r="J19" s="280"/>
      <c r="K19" s="280"/>
    </row>
  </sheetData>
  <sheetProtection algorithmName="SHA-512" hashValue="aKm6ffs5MR8SyixvN+zt1lRKPx4+YoVeGgfo0rKed0i4KeAoq1yfsM6lRo7MaOAvvfqmciy3cMj3pdo+xOASvw==" saltValue="kJy4X54HG5+ooQ1wAAhtIw==" spinCount="100000" sheet="1" objects="1" scenarios="1"/>
  <mergeCells count="1">
    <mergeCell ref="A1:K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24"/>
  <sheetViews>
    <sheetView tabSelected="1" zoomScale="88" zoomScaleNormal="88" workbookViewId="0">
      <selection activeCell="C30" sqref="C30"/>
    </sheetView>
  </sheetViews>
  <sheetFormatPr defaultRowHeight="15"/>
  <cols>
    <col min="1" max="1" width="6" customWidth="1" collapsed="1"/>
    <col min="2" max="2" width="31.7109375" customWidth="1" collapsed="1"/>
    <col min="3" max="3" width="14" customWidth="1" collapsed="1"/>
    <col min="4" max="4" width="19.5703125" customWidth="1" collapsed="1"/>
    <col min="5" max="5" width="9.5703125" customWidth="1"/>
    <col min="6" max="6" width="8.140625" customWidth="1" collapsed="1"/>
    <col min="7" max="7" width="8.85546875" customWidth="1"/>
    <col min="8" max="8" width="7.140625" hidden="1" customWidth="1"/>
    <col min="9" max="9" width="6.7109375" hidden="1" customWidth="1"/>
    <col min="11" max="11" width="12.7109375" bestFit="1" customWidth="1"/>
    <col min="12" max="12" width="8.7109375" hidden="1" customWidth="1"/>
    <col min="13" max="13" width="9.28515625" hidden="1" customWidth="1"/>
    <col min="14" max="14" width="11.85546875" hidden="1" customWidth="1"/>
    <col min="15" max="15" width="5.5703125" hidden="1" customWidth="1"/>
    <col min="16" max="16" width="7.28515625" hidden="1" customWidth="1"/>
    <col min="17" max="17" width="5.85546875" hidden="1" customWidth="1"/>
    <col min="23" max="23" width="12.7109375" bestFit="1" customWidth="1"/>
    <col min="28" max="29" width="0" hidden="1" customWidth="1"/>
    <col min="30" max="30" width="9.140625" hidden="1" customWidth="1"/>
    <col min="31" max="31" width="10.5703125" hidden="1" customWidth="1"/>
    <col min="32" max="32" width="7" hidden="1" customWidth="1"/>
    <col min="33" max="33" width="10.85546875" hidden="1" customWidth="1"/>
  </cols>
  <sheetData>
    <row r="1" spans="1:35" ht="15.75">
      <c r="A1" s="281" t="s">
        <v>467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3"/>
      <c r="AI1" s="165"/>
    </row>
    <row r="2" spans="1:35">
      <c r="A2" s="111"/>
      <c r="B2" s="181" t="s">
        <v>404</v>
      </c>
      <c r="C2" s="253" t="s">
        <v>468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35" ht="51">
      <c r="A3" s="182" t="s">
        <v>55</v>
      </c>
      <c r="B3" s="192" t="s">
        <v>44</v>
      </c>
      <c r="C3" s="193" t="s">
        <v>43</v>
      </c>
      <c r="D3" s="194" t="s">
        <v>42</v>
      </c>
      <c r="E3" s="183" t="s">
        <v>24</v>
      </c>
      <c r="F3" s="195" t="s">
        <v>339</v>
      </c>
      <c r="G3" s="184" t="s">
        <v>46</v>
      </c>
      <c r="H3" s="195" t="s">
        <v>61</v>
      </c>
      <c r="I3" s="184" t="s">
        <v>46</v>
      </c>
      <c r="J3" s="195" t="s">
        <v>377</v>
      </c>
      <c r="K3" s="184" t="s">
        <v>46</v>
      </c>
      <c r="L3" s="195" t="s">
        <v>62</v>
      </c>
      <c r="M3" s="184" t="s">
        <v>46</v>
      </c>
      <c r="N3" s="195" t="s">
        <v>63</v>
      </c>
      <c r="O3" s="184" t="s">
        <v>46</v>
      </c>
      <c r="P3" s="195" t="s">
        <v>201</v>
      </c>
      <c r="Q3" s="184" t="s">
        <v>46</v>
      </c>
      <c r="R3" s="195" t="s">
        <v>211</v>
      </c>
      <c r="S3" s="184" t="s">
        <v>46</v>
      </c>
      <c r="T3" s="195" t="s">
        <v>50</v>
      </c>
      <c r="U3" s="184" t="s">
        <v>46</v>
      </c>
      <c r="V3" s="195" t="s">
        <v>56</v>
      </c>
      <c r="W3" s="184" t="s">
        <v>46</v>
      </c>
      <c r="X3" s="195" t="s">
        <v>52</v>
      </c>
      <c r="Y3" s="184" t="s">
        <v>46</v>
      </c>
      <c r="Z3" s="195" t="s">
        <v>209</v>
      </c>
      <c r="AA3" s="184" t="s">
        <v>46</v>
      </c>
      <c r="AB3" s="195" t="s">
        <v>65</v>
      </c>
      <c r="AC3" s="184" t="s">
        <v>46</v>
      </c>
      <c r="AD3" s="195" t="s">
        <v>53</v>
      </c>
      <c r="AE3" s="184" t="s">
        <v>46</v>
      </c>
      <c r="AF3" s="195" t="s">
        <v>57</v>
      </c>
      <c r="AG3" s="185" t="s">
        <v>46</v>
      </c>
      <c r="AH3" s="186" t="s">
        <v>54</v>
      </c>
      <c r="AI3" s="187" t="s">
        <v>41</v>
      </c>
    </row>
    <row r="4" spans="1:35" ht="15.75">
      <c r="A4" s="108">
        <v>1</v>
      </c>
      <c r="B4" s="109" t="s">
        <v>405</v>
      </c>
      <c r="C4" s="110">
        <v>41457</v>
      </c>
      <c r="D4" s="110"/>
      <c r="E4" s="267">
        <f ca="1">INT(DAYS360(C4,TODAY())/360)</f>
        <v>11</v>
      </c>
      <c r="F4" s="230"/>
      <c r="G4" s="249" t="str">
        <f ca="1">IF(E4=12,"Нет",IF(E4=11,"Нет",IF(E4=13,VLOOKUP(F4,'13 лет'!$B$3:$E$75,4),IF(E4=14,VLOOKUP(F4,'14 лет'!$E$5:$I$75,5),""))))</f>
        <v>Нет</v>
      </c>
      <c r="H4" s="168"/>
      <c r="I4" s="169" t="str">
        <f ca="1">IF(E4&lt;=9+OR(10),VLOOKUP(H4,'12 лет'!$B$3:$D$75,3),IF(E4&lt;=11+OR(12),"Нет",IF(E4&lt;=13+OR(14)+OR(15),"Нет",IF(E4&lt;=16+OR(17),VLOOKUP(H4,'14 лет'!$D$3:$I$75,6),""))))</f>
        <v>Нет</v>
      </c>
      <c r="J4" s="251">
        <v>5.01</v>
      </c>
      <c r="K4" s="249">
        <f ca="1">IF(E4=12,VLOOKUP(J4,'12 лет'!$A$4:$D$75,4),IF(E4=11,VLOOKUP(J4,'11 лет'!$A$3:$E$76,5),IF(E4=13,VLOOKUP(J4,'13 лет'!$A$3:$E$75,5),IF(E4=14,VLOOKUP(J4,'14 лет'!$B$5:$I$75,8),""))))</f>
        <v>70</v>
      </c>
      <c r="L4" s="170"/>
      <c r="M4" s="169" t="str">
        <f ca="1">IF(E4&lt;=9+OR(10),VLOOKUP(L4,'12 лет'!$A$4:$D$75,4),IF(E4&lt;=11+OR(12),"Нет",IF(E4&lt;=13+OR(14)+OR(15),"Нет", IF(E4&lt;=16+OR(17)+OR(18),VLOOKUP(L4,'14 лет'!$H$3:$I$75,2),""))))</f>
        <v>Нет</v>
      </c>
      <c r="N4" s="170"/>
      <c r="O4" s="169" t="str">
        <f ca="1">IF(E4&lt;=9+OR(10),"Нет",IF(E4&lt;=11+OR(12),"Нет",IF(E4&lt;=13+OR(14)+OR(15),"Нет", IF(E4&lt;=16+OR(17)+OR(18),VLOOKUP(N4,'14 лет'!$G$3:$I$75,3),""))))</f>
        <v>Нет</v>
      </c>
      <c r="P4" s="168"/>
      <c r="Q4" s="169"/>
      <c r="R4" s="109">
        <v>29</v>
      </c>
      <c r="S4" s="249">
        <f ca="1">IF(E4=12,VLOOKUP(R4,'12 лет'!$I$4:$K$75,3),IF(E4=11,VLOOKUP(R4,'11 лет'!$K$3:$M$76,3),IF(E4=13,VLOOKUP(R4,'13 лет'!$J$4:$L$75,3), IF(E4=14,VLOOKUP(R4,'14 лет'!$N$5:$P$75,3),""))))</f>
        <v>47</v>
      </c>
      <c r="T4" s="109">
        <v>197</v>
      </c>
      <c r="U4" s="249">
        <f ca="1">IF(E4=12,VLOOKUP(T4,'12 лет'!$H$4:$K$74,4),IF(E4=11,VLOOKUP(T4,'11 лет'!$J$4:$M$75,4),IF(E4=13,VLOOKUP(T4,'13 лет'!$I$4:$L$75,4),IF(E4=14, VLOOKUP(T4,'14 лет'!$M$4:$P$74,4),""))))</f>
        <v>47</v>
      </c>
      <c r="V4" s="109">
        <v>7</v>
      </c>
      <c r="W4" s="249">
        <f ca="1" xml:space="preserve"> IF(E4=12,VLOOKUP(V4,'12 лет'!$F$4:$K$75,6),IF(E4=11,VLOOKUP(V4,'11 лет'!$H$4:$M$75,6),IF(E4=13,VLOOKUP(V4,'13 лет'!$G$4:$L$75,6), IF(E4=14, VLOOKUP(V4,'14 лет'!$K$4:$P$74,6),""))))</f>
        <v>38</v>
      </c>
      <c r="X4" s="171">
        <v>13</v>
      </c>
      <c r="Y4" s="249">
        <f ca="1" xml:space="preserve"> IF(E4=12,VLOOKUP(X4,'12 лет'!$J$4:$K$75,2),IF(E4=11,VLOOKUP(X4,'11 лет'!$L$4:$M$75,2),IF(E4=13,VLOOKUP(X4,'13 лет'!$K$4:$L$75,2), IF(E4=14, VLOOKUP(X4,'14 лет'!$O$4:$P$74,2),""))))</f>
        <v>53</v>
      </c>
      <c r="Z4" s="252">
        <v>4.9000000000000004</v>
      </c>
      <c r="AA4" s="249">
        <f ca="1">IF(E4=12,VLOOKUP(Z4,'12 лет'!$C$4:$D$75,2),IF(E4=11,VLOOKUP(Z4,'11 лет'!$C$3:$E$76,3),IF(E4=13,VLOOKUP(Z4,'13 лет'!$C$3:$E$75,3),IF(E4=14,VLOOKUP(Z4,'14 лет'!$D$3:$I$74,6),""))))</f>
        <v>63</v>
      </c>
      <c r="AB4" s="172"/>
      <c r="AC4" s="169" t="str">
        <f ca="1">IF(E4&lt;=9+OR(10),"Нет",IF(E4&lt;=11+OR(12),"Нет",IF(E4&lt;=13+OR(14)+OR(15),"Нет", IF(E4&lt;=16+OR(17),VLOOKUP(AB4,'14 лет'!$F$3:$I$74,4),""))))</f>
        <v>Нет</v>
      </c>
      <c r="AD4" s="172" t="s">
        <v>337</v>
      </c>
      <c r="AE4" s="169"/>
      <c r="AF4" s="172"/>
      <c r="AG4" s="176" t="str">
        <f ca="1" xml:space="preserve"> IF(E4&lt;=9+OR(10),VLOOKUP(AF4,'12 лет'!$G$4:$K$75,5),"")</f>
        <v/>
      </c>
      <c r="AH4" s="268">
        <f ca="1">SUM(G4,I4,K4,M4,O4,Q4,S4,U4,W4,Y4,AA4,AC4,AE4,AG4)</f>
        <v>318</v>
      </c>
      <c r="AI4" s="269">
        <f ca="1">SUM(--(FREQUENCY((AH4&lt;AH$4:AH$99)*AH$4:AH$99,AH$4:AH$99)&gt;0))</f>
        <v>1</v>
      </c>
    </row>
    <row r="5" spans="1:35" ht="15.75">
      <c r="A5" s="108">
        <v>2</v>
      </c>
      <c r="B5" s="109" t="s">
        <v>406</v>
      </c>
      <c r="C5" s="110">
        <v>41437</v>
      </c>
      <c r="D5" s="110"/>
      <c r="E5" s="267">
        <f ca="1">INT(DAYS360(C5,TODAY())/360)</f>
        <v>11</v>
      </c>
      <c r="F5" s="168"/>
      <c r="G5" s="249" t="str">
        <f ca="1">IF(E5=12,"Нет",IF(E5=11,"Нет",IF(E5=13,VLOOKUP(F5,'13 лет'!$B$3:$E$75,4),IF(E5=14,VLOOKUP(F5,'14 лет'!$E$5:$I$75,5),""))))</f>
        <v>Нет</v>
      </c>
      <c r="H5" s="168"/>
      <c r="I5" s="169" t="str">
        <f ca="1">IF(E5&lt;=9+OR(10),VLOOKUP(H5,'12 лет'!$B$3:$D$75,3),IF(E5&lt;=11+OR(12),"Нет",IF(E5&lt;=13+OR(14)+OR(15),"Нет",IF(E5&lt;=16+OR(17),VLOOKUP(H5,'14 лет'!$D$3:$I$75,6),""))))</f>
        <v>Нет</v>
      </c>
      <c r="J5" s="251">
        <v>5.39</v>
      </c>
      <c r="K5" s="249">
        <f ca="1">IF(E5=12,VLOOKUP(J5,'12 лет'!$A$4:$D$75,4),IF(E5=11,VLOOKUP(J5,'11 лет'!$A$3:$E$76,5),IF(E5=13,VLOOKUP(J5,'13 лет'!$A$3:$E$75,5),IF(E5=14,VLOOKUP(J5,'14 лет'!$B$5:$I$75,8),""))))</f>
        <v>70</v>
      </c>
      <c r="L5" s="170"/>
      <c r="M5" s="169" t="str">
        <f ca="1">IF(E5&lt;=9+OR(10),VLOOKUP(L5,'12 лет'!$A$4:$D$75,4),IF(E5&lt;=11+OR(12),"Нет",IF(E5&lt;=13+OR(14)+OR(15),"Нет", IF(E5&lt;=16+OR(17)+OR(18),VLOOKUP(L5,'14 лет'!$H$3:$I$75,2),""))))</f>
        <v>Нет</v>
      </c>
      <c r="N5" s="170"/>
      <c r="O5" s="169" t="str">
        <f ca="1">IF(E5&lt;=9+OR(10),"Нет",IF(E5&lt;=11+OR(12),"Нет",IF(E5&lt;=13+OR(14)+OR(15),"Нет", IF(E5&lt;=16+OR(17)+OR(18),VLOOKUP(N5,'14 лет'!$G$3:$I$75,3),""))))</f>
        <v>Нет</v>
      </c>
      <c r="P5" s="168"/>
      <c r="Q5" s="169">
        <f ca="1">IF(E5&lt;=10,"Нет",IF(E5&lt;=11+OR(12),VLOOKUP(P5,'11 лет'!$H$4:$M$75,6),IF(E5&lt;=13+OR(14)+OR(15),VLOOKUP(P5,'13 лет'!$H$4:$L$75,5),IF(E5&lt;=16+OR(17),VLOOKUP(P5,'14 лет'!$L$3:$P$75,5),""))))</f>
        <v>0</v>
      </c>
      <c r="R5" s="109">
        <v>22</v>
      </c>
      <c r="S5" s="249">
        <f ca="1">IF(E5=12,VLOOKUP(R5,'12 лет'!$I$4:$K$75,3),IF(E5=11,VLOOKUP(R5,'11 лет'!$K$3:$M$76,3),IF(E5=13,VLOOKUP(R5,'13 лет'!$J$4:$L$75,3), IF(E5=14,VLOOKUP(R5,'14 лет'!$N$5:$P$75,3),""))))</f>
        <v>33</v>
      </c>
      <c r="T5" s="109">
        <v>142</v>
      </c>
      <c r="U5" s="249">
        <f ca="1">IF(E5=12,VLOOKUP(T5,'12 лет'!$H$4:$K$74,4),IF(E5=11,VLOOKUP(T5,'11 лет'!$J$4:$M$75,4),IF(E5=13,VLOOKUP(T5,'13 лет'!$I$4:$L$75,4),IF(E5=14, VLOOKUP(T5,'14 лет'!$M$4:$P$74,4),""))))</f>
        <v>11</v>
      </c>
      <c r="V5" s="109">
        <v>2</v>
      </c>
      <c r="W5" s="249">
        <f ca="1" xml:space="preserve"> IF(E5=12,VLOOKUP(V5,'12 лет'!$F$4:$K$75,6),IF(E5=11,VLOOKUP(V5,'11 лет'!$H$4:$M$75,6),IF(E5=13,VLOOKUP(V5,'13 лет'!$G$4:$L$75,6), IF(E5=14, VLOOKUP(V5,'14 лет'!$K$4:$P$74,6),""))))</f>
        <v>17</v>
      </c>
      <c r="X5" s="171">
        <v>-20</v>
      </c>
      <c r="Y5" s="249">
        <f ca="1" xml:space="preserve"> IF(E5=12,VLOOKUP(X5,'12 лет'!$J$4:$K$75,2),IF(E5=11,VLOOKUP(X5,'11 лет'!$L$4:$M$75,2),IF(E5=13,VLOOKUP(X5,'13 лет'!$K$4:$L$75,2), IF(E5=14, VLOOKUP(X5,'14 лет'!$O$4:$P$74,2),""))))</f>
        <v>0</v>
      </c>
      <c r="Z5" s="252">
        <v>5.8</v>
      </c>
      <c r="AA5" s="249">
        <f ca="1">IF(E5=12,VLOOKUP(Z5,'12 лет'!$C$4:$D$75,2),IF(E5=11,VLOOKUP(Z5,'11 лет'!$C$3:$E$76,3),IF(E5=13,VLOOKUP(Z5,'13 лет'!$C$3:$E$75,3),IF(E5=14,VLOOKUP(Z5,'14 лет'!$D$3:$I$74,6),""))))</f>
        <v>29</v>
      </c>
      <c r="AB5" s="172"/>
      <c r="AC5" s="169" t="str">
        <f ca="1">IF(E5&lt;=9+OR(10),"Нет",IF(E5&lt;=11+OR(12),"Нет",IF(E5&lt;=13+OR(14)+OR(15),"Нет", IF(E5&lt;=16+OR(17),VLOOKUP(AB5,'14 лет'!$F$3:$I$74,4),""))))</f>
        <v>Нет</v>
      </c>
      <c r="AD5" s="172"/>
      <c r="AE5" s="169">
        <f ca="1">IF(E5&lt;=11+OR(12),VLOOKUP(AD5,'11 лет'!$F$4:$M$75,8),IF(E5&lt;=13+OR(14)+OR(15),VLOOKUP(AD5,'13 лет'!$F$4:$L$75,7),""))</f>
        <v>0</v>
      </c>
      <c r="AF5" s="172"/>
      <c r="AG5" s="176" t="str">
        <f ca="1" xml:space="preserve"> IF(E5&lt;=9+OR(10),VLOOKUP(AF5,'12 лет'!$G$4:$K$75,5),"")</f>
        <v/>
      </c>
      <c r="AH5" s="268">
        <f t="shared" ref="AH5:AH68" ca="1" si="0">SUM(G5,I5,K5,M5,O5,Q5,S5,U5,W5,Y5,AA5,AC5,AE5,AG5)</f>
        <v>160</v>
      </c>
      <c r="AI5" s="269">
        <f t="shared" ref="AI5:AI68" ca="1" si="1">SUM(--(FREQUENCY((AH5&lt;AH$4:AH$99)*AH$4:AH$99,AH$4:AH$99)&gt;0))</f>
        <v>19</v>
      </c>
    </row>
    <row r="6" spans="1:35" ht="15.75">
      <c r="A6" s="108">
        <v>3</v>
      </c>
      <c r="B6" s="109" t="s">
        <v>407</v>
      </c>
      <c r="C6" s="110">
        <v>41667</v>
      </c>
      <c r="D6" s="110"/>
      <c r="E6" s="267">
        <f t="shared" ref="E6:E68" ca="1" si="2">INT(DAYS360(C6,TODAY())/360)</f>
        <v>11</v>
      </c>
      <c r="F6" s="168"/>
      <c r="G6" s="249" t="str">
        <f ca="1">IF(E6=12,"Нет",IF(E6=11,"Нет",IF(E6=13,VLOOKUP(F6,'13 лет'!$B$3:$E$75,4),IF(E6=14,VLOOKUP(F6,'14 лет'!$E$5:$I$75,5),""))))</f>
        <v>Нет</v>
      </c>
      <c r="H6" s="168"/>
      <c r="I6" s="169" t="str">
        <f ca="1">IF(E6&lt;=9+OR(10),VLOOKUP(H6,'12 лет'!$B$3:$D$75,3),IF(E6&lt;=11+OR(12),"Нет",IF(E6&lt;=13+OR(14)+OR(15),"Нет",IF(E6&lt;=16+OR(17),VLOOKUP(H6,'14 лет'!$D$3:$I$75,6),""))))</f>
        <v>Нет</v>
      </c>
      <c r="J6" s="251">
        <v>5</v>
      </c>
      <c r="K6" s="249">
        <f ca="1">IF(E6=12,VLOOKUP(J6,'12 лет'!$A$4:$D$75,4),IF(E6=11,VLOOKUP(J6,'11 лет'!$A$3:$E$76,5),IF(E6=13,VLOOKUP(J6,'13 лет'!$A$3:$E$75,5),IF(E6=14,VLOOKUP(J6,'14 лет'!$B$5:$I$75,8),""))))</f>
        <v>70</v>
      </c>
      <c r="L6" s="170"/>
      <c r="M6" s="169" t="str">
        <f ca="1">IF(E6&lt;=9+OR(10),VLOOKUP(L6,'12 лет'!$A$4:$D$75,4),IF(E6&lt;=11+OR(12),"Нет",IF(E6&lt;=13+OR(14)+OR(15),"Нет", IF(E6&lt;=16+OR(17)+OR(18),VLOOKUP(L6,'14 лет'!$H$3:$I$75,2),""))))</f>
        <v>Нет</v>
      </c>
      <c r="N6" s="170"/>
      <c r="O6" s="169" t="str">
        <f ca="1">IF(E6&lt;=9+OR(10),"Нет",IF(E6&lt;=11+OR(12),"Нет",IF(E6&lt;=13+OR(14)+OR(15),"Нет", IF(E6&lt;=16+OR(17)+OR(18),VLOOKUP(N6,'14 лет'!$G$3:$I$75,3),""))))</f>
        <v>Нет</v>
      </c>
      <c r="P6" s="168"/>
      <c r="Q6" s="169">
        <f ca="1">IF(E6&lt;=10,"Нет",IF(E6&lt;=11+OR(12),VLOOKUP(P6,'11 лет'!$H$4:$M$75,6),IF(E6&lt;=13+OR(14)+OR(15),VLOOKUP(P6,'13 лет'!$H$4:$L$75,5),IF(E6&lt;=16+OR(17),VLOOKUP(P6,'14 лет'!$L$3:$P$75,5),""))))</f>
        <v>0</v>
      </c>
      <c r="R6" s="109">
        <v>38</v>
      </c>
      <c r="S6" s="249">
        <f ca="1">IF(E6=12,VLOOKUP(R6,'12 лет'!$I$4:$K$75,3),IF(E6=11,VLOOKUP(R6,'11 лет'!$K$3:$M$76,3),IF(E6=13,VLOOKUP(R6,'13 лет'!$J$4:$L$75,3), IF(E6=14,VLOOKUP(R6,'14 лет'!$N$5:$P$75,3),""))))</f>
        <v>66</v>
      </c>
      <c r="T6" s="109">
        <v>162</v>
      </c>
      <c r="U6" s="249">
        <f ca="1">IF(E6=12,VLOOKUP(T6,'12 лет'!$H$4:$K$74,4),IF(E6=11,VLOOKUP(T6,'11 лет'!$J$4:$M$75,4),IF(E6=13,VLOOKUP(T6,'13 лет'!$I$4:$L$75,4),IF(E6=14, VLOOKUP(T6,'14 лет'!$M$4:$P$74,4),""))))</f>
        <v>21</v>
      </c>
      <c r="V6" s="109">
        <v>2</v>
      </c>
      <c r="W6" s="249">
        <f ca="1" xml:space="preserve"> IF(E6=12,VLOOKUP(V6,'12 лет'!$F$4:$K$75,6),IF(E6=11,VLOOKUP(V6,'11 лет'!$H$4:$M$75,6),IF(E6=13,VLOOKUP(V6,'13 лет'!$G$4:$L$75,6), IF(E6=14, VLOOKUP(V6,'14 лет'!$K$4:$P$74,6),""))))</f>
        <v>17</v>
      </c>
      <c r="X6" s="171">
        <v>11</v>
      </c>
      <c r="Y6" s="249">
        <f ca="1" xml:space="preserve"> IF(E6=12,VLOOKUP(X6,'12 лет'!$J$4:$K$75,2),IF(E6=11,VLOOKUP(X6,'11 лет'!$L$4:$M$75,2),IF(E6=13,VLOOKUP(X6,'13 лет'!$K$4:$L$75,2), IF(E6=14, VLOOKUP(X6,'14 лет'!$O$4:$P$74,2),""))))</f>
        <v>46</v>
      </c>
      <c r="Z6" s="252">
        <v>5.7</v>
      </c>
      <c r="AA6" s="249">
        <f ca="1">IF(E6=12,VLOOKUP(Z6,'12 лет'!$C$4:$D$75,2),IF(E6=11,VLOOKUP(Z6,'11 лет'!$C$3:$E$76,3),IF(E6=13,VLOOKUP(Z6,'13 лет'!$C$3:$E$75,3),IF(E6=14,VLOOKUP(Z6,'14 лет'!$D$3:$I$74,6),""))))</f>
        <v>32</v>
      </c>
      <c r="AB6" s="172"/>
      <c r="AC6" s="169" t="str">
        <f ca="1">IF(E6&lt;=9+OR(10),"Нет",IF(E6&lt;=11+OR(12),"Нет",IF(E6&lt;=13+OR(14)+OR(15),"Нет", IF(E6&lt;=16+OR(17),VLOOKUP(AB6,'14 лет'!$F$3:$I$74,4),""))))</f>
        <v>Нет</v>
      </c>
      <c r="AD6" s="172"/>
      <c r="AE6" s="169">
        <f ca="1">IF(E6&lt;=11+OR(12),VLOOKUP(AD6,'11 лет'!$F$4:$M$75,8),IF(E6&lt;=13+OR(14)+OR(15),VLOOKUP(AD6,'13 лет'!$F$4:$L$75,7),""))</f>
        <v>0</v>
      </c>
      <c r="AF6" s="172"/>
      <c r="AG6" s="176" t="str">
        <f ca="1" xml:space="preserve"> IF(E6&lt;=9+OR(10),VLOOKUP(AF6,'12 лет'!$G$4:$K$75,5),"")</f>
        <v/>
      </c>
      <c r="AH6" s="268">
        <f t="shared" ca="1" si="0"/>
        <v>252</v>
      </c>
      <c r="AI6" s="269">
        <f t="shared" ca="1" si="1"/>
        <v>5</v>
      </c>
    </row>
    <row r="7" spans="1:35" ht="15.75">
      <c r="A7" s="108">
        <v>4</v>
      </c>
      <c r="B7" s="109" t="s">
        <v>409</v>
      </c>
      <c r="C7" s="110">
        <v>41609</v>
      </c>
      <c r="D7" s="110"/>
      <c r="E7" s="267">
        <f t="shared" ca="1" si="2"/>
        <v>11</v>
      </c>
      <c r="F7" s="168"/>
      <c r="G7" s="249" t="str">
        <f ca="1">IF(E7=12,"Нет",IF(E7=11,"Нет",IF(E7=13,VLOOKUP(F7,'13 лет'!$B$3:$E$75,4),IF(E7=14,VLOOKUP(F7,'14 лет'!$E$5:$I$75,5),""))))</f>
        <v>Нет</v>
      </c>
      <c r="H7" s="168"/>
      <c r="I7" s="169" t="str">
        <f ca="1">IF(E7&lt;=9+OR(10),VLOOKUP(H7,'12 лет'!$B$3:$D$75,3),IF(E7&lt;=11+OR(12),"Нет",IF(E7&lt;=13+OR(14)+OR(15),"Нет",IF(E7&lt;=16+OR(17),VLOOKUP(H7,'14 лет'!$D$3:$I$75,6),""))))</f>
        <v>Нет</v>
      </c>
      <c r="J7" s="251">
        <v>6</v>
      </c>
      <c r="K7" s="249">
        <f ca="1">IF(E7=12,VLOOKUP(J7,'12 лет'!$A$4:$D$75,4),IF(E7=11,VLOOKUP(J7,'11 лет'!$A$3:$E$76,5),IF(E7=13,VLOOKUP(J7,'13 лет'!$A$3:$E$75,5),IF(E7=14,VLOOKUP(J7,'14 лет'!$B$5:$I$75,8),""))))</f>
        <v>70</v>
      </c>
      <c r="L7" s="170"/>
      <c r="M7" s="169" t="str">
        <f ca="1">IF(E7&lt;=9+OR(10),VLOOKUP(L7,'12 лет'!$A$4:$D$75,4),IF(E7&lt;=11+OR(12),"Нет",IF(E7&lt;=13+OR(14)+OR(15),"Нет", IF(E7&lt;=16+OR(17)+OR(18),VLOOKUP(L7,'14 лет'!$H$3:$I$75,2),""))))</f>
        <v>Нет</v>
      </c>
      <c r="N7" s="170"/>
      <c r="O7" s="169" t="str">
        <f ca="1">IF(E7&lt;=9+OR(10),"Нет",IF(E7&lt;=11+OR(12),"Нет",IF(E7&lt;=13+OR(14)+OR(15),"Нет", IF(E7&lt;=16+OR(17)+OR(18),VLOOKUP(N7,'14 лет'!$G$3:$I$75,3),""))))</f>
        <v>Нет</v>
      </c>
      <c r="P7" s="168"/>
      <c r="Q7" s="169">
        <f ca="1">IF(E7&lt;=10,"Нет",IF(E7&lt;=11+OR(12),VLOOKUP(P7,'11 лет'!$H$4:$M$75,6),IF(E7&lt;=13+OR(14)+OR(15),VLOOKUP(P7,'13 лет'!$H$4:$L$75,5),IF(E7&lt;=16+OR(17),VLOOKUP(P7,'14 лет'!$L$3:$P$75,5),""))))</f>
        <v>0</v>
      </c>
      <c r="R7" s="109">
        <v>20</v>
      </c>
      <c r="S7" s="249">
        <f ca="1">IF(E7=12,VLOOKUP(R7,'12 лет'!$I$4:$K$75,3),IF(E7=11,VLOOKUP(R7,'11 лет'!$K$3:$M$76,3),IF(E7=13,VLOOKUP(R7,'13 лет'!$J$4:$L$75,3), IF(E7=14,VLOOKUP(R7,'14 лет'!$N$5:$P$75,3),""))))</f>
        <v>29</v>
      </c>
      <c r="T7" s="109">
        <v>176</v>
      </c>
      <c r="U7" s="249">
        <f ca="1">IF(E7=12,VLOOKUP(T7,'12 лет'!$H$4:$K$74,4),IF(E7=11,VLOOKUP(T7,'11 лет'!$J$4:$M$75,4),IF(E7=13,VLOOKUP(T7,'13 лет'!$I$4:$L$75,4),IF(E7=14, VLOOKUP(T7,'14 лет'!$M$4:$P$74,4),""))))</f>
        <v>28</v>
      </c>
      <c r="V7" s="109">
        <v>1</v>
      </c>
      <c r="W7" s="249">
        <f ca="1" xml:space="preserve"> IF(E7=12,VLOOKUP(V7,'12 лет'!$F$4:$K$75,6),IF(E7=11,VLOOKUP(V7,'11 лет'!$H$4:$M$75,6),IF(E7=13,VLOOKUP(V7,'13 лет'!$G$4:$L$75,6), IF(E7=14, VLOOKUP(V7,'14 лет'!$K$4:$P$74,6),""))))</f>
        <v>13</v>
      </c>
      <c r="X7" s="171">
        <v>6</v>
      </c>
      <c r="Y7" s="249">
        <f ca="1" xml:space="preserve"> IF(E7=12,VLOOKUP(X7,'12 лет'!$J$4:$K$75,2),IF(E7=11,VLOOKUP(X7,'11 лет'!$L$4:$M$75,2),IF(E7=13,VLOOKUP(X7,'13 лет'!$K$4:$L$75,2), IF(E7=14, VLOOKUP(X7,'14 лет'!$O$4:$P$74,2),""))))</f>
        <v>27</v>
      </c>
      <c r="Z7" s="252">
        <v>6.2</v>
      </c>
      <c r="AA7" s="249">
        <f ca="1">IF(E7=12,VLOOKUP(Z7,'12 лет'!$C$4:$D$75,2),IF(E7=11,VLOOKUP(Z7,'11 лет'!$C$3:$E$76,3),IF(E7=13,VLOOKUP(Z7,'13 лет'!$C$3:$E$75,3),IF(E7=14,VLOOKUP(Z7,'14 лет'!$D$3:$I$74,6),""))))</f>
        <v>17</v>
      </c>
      <c r="AB7" s="172"/>
      <c r="AC7" s="169" t="str">
        <f ca="1">IF(E7&lt;=9+OR(10),"Нет",IF(E7&lt;=11+OR(12),"Нет",IF(E7&lt;=13+OR(14)+OR(15),"Нет", IF(E7&lt;=16+OR(17),VLOOKUP(AB7,'14 лет'!$F$3:$I$74,4),""))))</f>
        <v>Нет</v>
      </c>
      <c r="AD7" s="172"/>
      <c r="AE7" s="169">
        <f ca="1">IF(E7&lt;=11+OR(12),VLOOKUP(AD7,'11 лет'!$F$4:$M$75,8),IF(E7&lt;=13+OR(14)+OR(15),VLOOKUP(AD7,'13 лет'!$F$4:$L$75,7),""))</f>
        <v>0</v>
      </c>
      <c r="AF7" s="172"/>
      <c r="AG7" s="176" t="str">
        <f ca="1" xml:space="preserve"> IF(E7&lt;=9+OR(10),VLOOKUP(AF7,'12 лет'!$G$4:$K$75,5),"")</f>
        <v/>
      </c>
      <c r="AH7" s="268">
        <f t="shared" ca="1" si="0"/>
        <v>184</v>
      </c>
      <c r="AI7" s="269">
        <f t="shared" ca="1" si="1"/>
        <v>10</v>
      </c>
    </row>
    <row r="8" spans="1:35" ht="15.75">
      <c r="A8" s="108">
        <v>5</v>
      </c>
      <c r="B8" s="109" t="s">
        <v>410</v>
      </c>
      <c r="C8" s="110">
        <v>41412</v>
      </c>
      <c r="D8" s="110"/>
      <c r="E8" s="267">
        <f t="shared" ca="1" si="2"/>
        <v>11</v>
      </c>
      <c r="F8" s="168"/>
      <c r="G8" s="249" t="str">
        <f ca="1">IF(E8=12,"Нет",IF(E8=11,"Нет",IF(E8=13,VLOOKUP(F8,'13 лет'!$B$3:$E$75,4),IF(E8=14,VLOOKUP(F8,'14 лет'!$E$5:$I$75,5),""))))</f>
        <v>Нет</v>
      </c>
      <c r="H8" s="168"/>
      <c r="I8" s="169" t="str">
        <f ca="1">IF(E8&lt;=9+OR(10),VLOOKUP(H8,'12 лет'!$B$3:$D$75,3),IF(E8&lt;=11+OR(12),"Нет",IF(E8&lt;=13+OR(14)+OR(15),"Нет",IF(E8&lt;=16+OR(17),VLOOKUP(H8,'14 лет'!$D$3:$I$75,6),""))))</f>
        <v>Нет</v>
      </c>
      <c r="J8" s="251">
        <v>6.21</v>
      </c>
      <c r="K8" s="249">
        <f ca="1">IF(E8=12,VLOOKUP(J8,'12 лет'!$A$4:$D$75,4),IF(E8=11,VLOOKUP(J8,'11 лет'!$A$3:$E$76,5),IF(E8=13,VLOOKUP(J8,'13 лет'!$A$3:$E$75,5),IF(E8=14,VLOOKUP(J8,'14 лет'!$B$5:$I$75,8),""))))</f>
        <v>70</v>
      </c>
      <c r="L8" s="170"/>
      <c r="M8" s="169" t="str">
        <f ca="1">IF(E8&lt;=9+OR(10),VLOOKUP(L8,'12 лет'!$A$4:$D$75,4),IF(E8&lt;=11+OR(12),"Нет",IF(E8&lt;=13+OR(14)+OR(15),"Нет", IF(E8&lt;=16+OR(17)+OR(18),VLOOKUP(L8,'14 лет'!$H$3:$I$75,2),""))))</f>
        <v>Нет</v>
      </c>
      <c r="N8" s="170"/>
      <c r="O8" s="169" t="str">
        <f ca="1">IF(E8&lt;=9+OR(10),"Нет",IF(E8&lt;=11+OR(12),"Нет",IF(E8&lt;=13+OR(14)+OR(15),"Нет", IF(E8&lt;=16+OR(17)+OR(18),VLOOKUP(N8,'14 лет'!$G$3:$I$75,3),""))))</f>
        <v>Нет</v>
      </c>
      <c r="P8" s="168"/>
      <c r="Q8" s="169">
        <f ca="1">IF(E8&lt;=10,"Нет",IF(E8&lt;=11+OR(12),VLOOKUP(P8,'11 лет'!$H$4:$M$75,6),IF(E8&lt;=13+OR(14)+OR(15),VLOOKUP(P8,'13 лет'!$H$4:$L$75,5),IF(E8&lt;=16+OR(17),VLOOKUP(P8,'14 лет'!$L$3:$P$75,5),""))))</f>
        <v>0</v>
      </c>
      <c r="R8" s="109">
        <v>28</v>
      </c>
      <c r="S8" s="249">
        <f ca="1">IF(E8=12,VLOOKUP(R8,'12 лет'!$I$4:$K$75,3),IF(E8=11,VLOOKUP(R8,'11 лет'!$K$3:$M$76,3),IF(E8=13,VLOOKUP(R8,'13 лет'!$J$4:$L$75,3), IF(E8=14,VLOOKUP(R8,'14 лет'!$N$5:$P$75,3),""))))</f>
        <v>45</v>
      </c>
      <c r="T8" s="109">
        <v>178</v>
      </c>
      <c r="U8" s="249">
        <f ca="1">IF(E8=12,VLOOKUP(T8,'12 лет'!$H$4:$K$74,4),IF(E8=11,VLOOKUP(T8,'11 лет'!$J$4:$M$75,4),IF(E8=13,VLOOKUP(T8,'13 лет'!$I$4:$L$75,4),IF(E8=14, VLOOKUP(T8,'14 лет'!$M$4:$P$74,4),""))))</f>
        <v>29</v>
      </c>
      <c r="V8" s="109">
        <v>6</v>
      </c>
      <c r="W8" s="249">
        <f ca="1" xml:space="preserve"> IF(E8=12,VLOOKUP(V8,'12 лет'!$F$4:$K$75,6),IF(E8=11,VLOOKUP(V8,'11 лет'!$H$4:$M$75,6),IF(E8=13,VLOOKUP(V8,'13 лет'!$G$4:$L$75,6), IF(E8=14, VLOOKUP(V8,'14 лет'!$K$4:$P$74,6),""))))</f>
        <v>33</v>
      </c>
      <c r="X8" s="171">
        <v>8</v>
      </c>
      <c r="Y8" s="249">
        <f ca="1" xml:space="preserve"> IF(E8=12,VLOOKUP(X8,'12 лет'!$J$4:$K$75,2),IF(E8=11,VLOOKUP(X8,'11 лет'!$L$4:$M$75,2),IF(E8=13,VLOOKUP(X8,'13 лет'!$K$4:$L$75,2), IF(E8=14, VLOOKUP(X8,'14 лет'!$O$4:$P$74,2),""))))</f>
        <v>34</v>
      </c>
      <c r="Z8" s="252">
        <v>5.3</v>
      </c>
      <c r="AA8" s="249">
        <f ca="1">IF(E8=12,VLOOKUP(Z8,'12 лет'!$C$4:$D$75,2),IF(E8=11,VLOOKUP(Z8,'11 лет'!$C$3:$E$76,3),IF(E8=13,VLOOKUP(Z8,'13 лет'!$C$3:$E$75,3),IF(E8=14,VLOOKUP(Z8,'14 лет'!$D$3:$I$74,6),""))))</f>
        <v>50</v>
      </c>
      <c r="AB8" s="172"/>
      <c r="AC8" s="169" t="str">
        <f ca="1">IF(E8&lt;=9+OR(10),"Нет",IF(E8&lt;=11+OR(12),"Нет",IF(E8&lt;=13+OR(14)+OR(15),"Нет", IF(E8&lt;=16+OR(17),VLOOKUP(AB8,'14 лет'!$F$3:$I$74,4),""))))</f>
        <v>Нет</v>
      </c>
      <c r="AD8" s="172"/>
      <c r="AE8" s="169">
        <f ca="1">IF(E8&lt;=11+OR(12),VLOOKUP(AD8,'11 лет'!$F$4:$M$75,8),IF(E8&lt;=13+OR(14)+OR(15),VLOOKUP(AD8,'13 лет'!$F$4:$L$75,7),""))</f>
        <v>0</v>
      </c>
      <c r="AF8" s="172"/>
      <c r="AG8" s="176" t="str">
        <f ca="1" xml:space="preserve"> IF(E8&lt;=9+OR(10),VLOOKUP(AF8,'12 лет'!$G$4:$K$75,5),"")</f>
        <v/>
      </c>
      <c r="AH8" s="268">
        <f t="shared" ca="1" si="0"/>
        <v>261</v>
      </c>
      <c r="AI8" s="269">
        <f t="shared" ca="1" si="1"/>
        <v>4</v>
      </c>
    </row>
    <row r="9" spans="1:35" ht="15.75">
      <c r="A9" s="108">
        <v>6</v>
      </c>
      <c r="B9" s="109" t="s">
        <v>413</v>
      </c>
      <c r="C9" s="110">
        <v>41600</v>
      </c>
      <c r="D9" s="110"/>
      <c r="E9" s="267">
        <f t="shared" ca="1" si="2"/>
        <v>11</v>
      </c>
      <c r="F9" s="168"/>
      <c r="G9" s="249" t="str">
        <f ca="1">IF(E9=12,"Нет",IF(E9=11,"Нет",IF(E9=13,VLOOKUP(F9,'13 лет'!$B$3:$E$75,4),IF(E9=14,VLOOKUP(F9,'14 лет'!$E$5:$I$75,5),""))))</f>
        <v>Нет</v>
      </c>
      <c r="H9" s="168"/>
      <c r="I9" s="169" t="str">
        <f ca="1">IF(E9&lt;=9+OR(10),VLOOKUP(H9,'12 лет'!$B$3:$D$75,3),IF(E9&lt;=11+OR(12),"Нет",IF(E9&lt;=13+OR(14)+OR(15),"Нет",IF(E9&lt;=16+OR(17),VLOOKUP(H9,'14 лет'!$D$3:$I$75,6),""))))</f>
        <v>Нет</v>
      </c>
      <c r="J9" s="251">
        <v>6.13</v>
      </c>
      <c r="K9" s="249">
        <f ca="1">IF(E9=12,VLOOKUP(J9,'12 лет'!$A$4:$D$75,4),IF(E9=11,VLOOKUP(J9,'11 лет'!$A$3:$E$76,5),IF(E9=13,VLOOKUP(J9,'13 лет'!$A$3:$E$75,5),IF(E9=14,VLOOKUP(J9,'14 лет'!$B$5:$I$75,8),""))))</f>
        <v>70</v>
      </c>
      <c r="L9" s="170"/>
      <c r="M9" s="169" t="str">
        <f ca="1">IF(E9&lt;=9+OR(10),VLOOKUP(L9,'12 лет'!$A$4:$D$75,4),IF(E9&lt;=11+OR(12),"Нет",IF(E9&lt;=13+OR(14)+OR(15),"Нет", IF(E9&lt;=16+OR(17)+OR(18),VLOOKUP(L9,'14 лет'!$H$3:$I$75,2),""))))</f>
        <v>Нет</v>
      </c>
      <c r="N9" s="170"/>
      <c r="O9" s="169" t="str">
        <f ca="1">IF(E9&lt;=9+OR(10),"Нет",IF(E9&lt;=11+OR(12),"Нет",IF(E9&lt;=13+OR(14)+OR(15),"Нет", IF(E9&lt;=16+OR(17)+OR(18),VLOOKUP(N9,'14 лет'!$G$3:$I$75,3),""))))</f>
        <v>Нет</v>
      </c>
      <c r="P9" s="168"/>
      <c r="Q9" s="169">
        <f ca="1">IF(E9&lt;=10,"Нет",IF(E9&lt;=11+OR(12),VLOOKUP(P9,'11 лет'!$H$4:$M$75,6),IF(E9&lt;=13+OR(14)+OR(15),VLOOKUP(P9,'13 лет'!$H$4:$L$75,5),IF(E9&lt;=16+OR(17),VLOOKUP(P9,'14 лет'!$L$3:$P$75,5),""))))</f>
        <v>0</v>
      </c>
      <c r="R9" s="109">
        <v>23</v>
      </c>
      <c r="S9" s="249">
        <f ca="1">IF(E9=12,VLOOKUP(R9,'12 лет'!$I$4:$K$75,3),IF(E9=11,VLOOKUP(R9,'11 лет'!$K$3:$M$76,3),IF(E9=13,VLOOKUP(R9,'13 лет'!$J$4:$L$75,3), IF(E9=14,VLOOKUP(R9,'14 лет'!$N$5:$P$75,3),""))))</f>
        <v>35</v>
      </c>
      <c r="T9" s="109">
        <v>139</v>
      </c>
      <c r="U9" s="249">
        <f ca="1">IF(E9=12,VLOOKUP(T9,'12 лет'!$H$4:$K$74,4),IF(E9=11,VLOOKUP(T9,'11 лет'!$J$4:$M$75,4),IF(E9=13,VLOOKUP(T9,'13 лет'!$I$4:$L$75,4),IF(E9=14, VLOOKUP(T9,'14 лет'!$M$4:$P$74,4),""))))</f>
        <v>10</v>
      </c>
      <c r="V9" s="109">
        <v>4</v>
      </c>
      <c r="W9" s="249">
        <f ca="1" xml:space="preserve"> IF(E9=12,VLOOKUP(V9,'12 лет'!$F$4:$K$75,6),IF(E9=11,VLOOKUP(V9,'11 лет'!$H$4:$M$75,6),IF(E9=13,VLOOKUP(V9,'13 лет'!$G$4:$L$75,6), IF(E9=14, VLOOKUP(V9,'14 лет'!$K$4:$P$74,6),""))))</f>
        <v>25</v>
      </c>
      <c r="X9" s="171">
        <v>2</v>
      </c>
      <c r="Y9" s="249">
        <f ca="1" xml:space="preserve"> IF(E9=12,VLOOKUP(X9,'12 лет'!$J$4:$K$75,2),IF(E9=11,VLOOKUP(X9,'11 лет'!$L$4:$M$75,2),IF(E9=13,VLOOKUP(X9,'13 лет'!$K$4:$L$75,2), IF(E9=14, VLOOKUP(X9,'14 лет'!$O$4:$P$74,2),""))))</f>
        <v>15</v>
      </c>
      <c r="Z9" s="252">
        <v>6</v>
      </c>
      <c r="AA9" s="249">
        <f ca="1">IF(E9=12,VLOOKUP(Z9,'12 лет'!$C$4:$D$75,2),IF(E9=11,VLOOKUP(Z9,'11 лет'!$C$3:$E$76,3),IF(E9=13,VLOOKUP(Z9,'13 лет'!$C$3:$E$75,3),IF(E9=14,VLOOKUP(Z9,'14 лет'!$D$3:$I$74,6),""))))</f>
        <v>23</v>
      </c>
      <c r="AB9" s="172"/>
      <c r="AC9" s="169" t="str">
        <f ca="1">IF(E9&lt;=9+OR(10),"Нет",IF(E9&lt;=11+OR(12),"Нет",IF(E9&lt;=13+OR(14)+OR(15),"Нет", IF(E9&lt;=16+OR(17),VLOOKUP(AB9,'14 лет'!$F$3:$I$74,4),""))))</f>
        <v>Нет</v>
      </c>
      <c r="AD9" s="172"/>
      <c r="AE9" s="169">
        <f ca="1">IF(E9&lt;=11+OR(12),VLOOKUP(AD9,'11 лет'!$F$4:$M$75,8),IF(E9&lt;=13+OR(14)+OR(15),VLOOKUP(AD9,'13 лет'!$F$4:$L$75,7),""))</f>
        <v>0</v>
      </c>
      <c r="AF9" s="172"/>
      <c r="AG9" s="176" t="str">
        <f ca="1" xml:space="preserve"> IF(E9&lt;=9+OR(10),VLOOKUP(AF9,'12 лет'!$G$4:$K$75,5),"")</f>
        <v/>
      </c>
      <c r="AH9" s="268">
        <f t="shared" ca="1" si="0"/>
        <v>178</v>
      </c>
      <c r="AI9" s="269">
        <f t="shared" ca="1" si="1"/>
        <v>13</v>
      </c>
    </row>
    <row r="10" spans="1:35" ht="15.75">
      <c r="A10" s="108">
        <v>7</v>
      </c>
      <c r="B10" s="109" t="s">
        <v>414</v>
      </c>
      <c r="C10" s="110">
        <v>41396</v>
      </c>
      <c r="D10" s="110"/>
      <c r="E10" s="267">
        <f t="shared" ca="1" si="2"/>
        <v>11</v>
      </c>
      <c r="F10" s="168"/>
      <c r="G10" s="249" t="str">
        <f ca="1">IF(E10=12,"Нет",IF(E10=11,"Нет",IF(E10=13,VLOOKUP(F10,'13 лет'!$B$3:$E$75,4),IF(E10=14,VLOOKUP(F10,'14 лет'!$E$5:$I$75,5),""))))</f>
        <v>Нет</v>
      </c>
      <c r="H10" s="168"/>
      <c r="I10" s="169" t="str">
        <f ca="1">IF(E10&lt;=9+OR(10),VLOOKUP(H10,'12 лет'!$B$3:$D$75,3),IF(E10&lt;=11+OR(12),"Нет",IF(E10&lt;=13+OR(14)+OR(15),"Нет",IF(E10&lt;=16+OR(17),VLOOKUP(H10,'14 лет'!$D$3:$I$75,6),""))))</f>
        <v>Нет</v>
      </c>
      <c r="J10" s="251">
        <v>6.54</v>
      </c>
      <c r="K10" s="249">
        <f ca="1">IF(E10=12,VLOOKUP(J10,'12 лет'!$A$4:$D$75,4),IF(E10=11,VLOOKUP(J10,'11 лет'!$A$3:$E$76,5),IF(E10=13,VLOOKUP(J10,'13 лет'!$A$3:$E$75,5),IF(E10=14,VLOOKUP(J10,'14 лет'!$B$5:$I$75,8),""))))</f>
        <v>70</v>
      </c>
      <c r="L10" s="170"/>
      <c r="M10" s="169" t="str">
        <f ca="1">IF(E10&lt;=9+OR(10),VLOOKUP(L10,'12 лет'!$A$4:$D$75,4),IF(E10&lt;=11+OR(12),"Нет",IF(E10&lt;=13+OR(14)+OR(15),"Нет", IF(E10&lt;=16+OR(17)+OR(18),VLOOKUP(L10,'14 лет'!$H$3:$I$75,2),""))))</f>
        <v>Нет</v>
      </c>
      <c r="N10" s="170"/>
      <c r="O10" s="169" t="str">
        <f ca="1">IF(E10&lt;=9+OR(10),"Нет",IF(E10&lt;=11+OR(12),"Нет",IF(E10&lt;=13+OR(14)+OR(15),"Нет", IF(E10&lt;=16+OR(17)+OR(18),VLOOKUP(N10,'14 лет'!$G$3:$I$75,3),""))))</f>
        <v>Нет</v>
      </c>
      <c r="P10" s="168"/>
      <c r="Q10" s="169">
        <f ca="1">IF(E10&lt;=10,"Нет",IF(E10&lt;=11+OR(12),VLOOKUP(P10,'11 лет'!$H$4:$M$75,6),IF(E10&lt;=13+OR(14)+OR(15),VLOOKUP(P10,'13 лет'!$H$4:$L$75,5),IF(E10&lt;=16+OR(17),VLOOKUP(P10,'14 лет'!$L$3:$P$75,5),""))))</f>
        <v>0</v>
      </c>
      <c r="R10" s="109">
        <v>23</v>
      </c>
      <c r="S10" s="249">
        <f ca="1">IF(E10=12,VLOOKUP(R10,'12 лет'!$I$4:$K$75,3),IF(E10=11,VLOOKUP(R10,'11 лет'!$K$3:$M$76,3),IF(E10=13,VLOOKUP(R10,'13 лет'!$J$4:$L$75,3), IF(E10=14,VLOOKUP(R10,'14 лет'!$N$5:$P$75,3),""))))</f>
        <v>35</v>
      </c>
      <c r="T10" s="109">
        <v>185</v>
      </c>
      <c r="U10" s="249">
        <f ca="1">IF(E10=12,VLOOKUP(T10,'12 лет'!$H$4:$K$74,4),IF(E10=11,VLOOKUP(T10,'11 лет'!$J$4:$M$75,4),IF(E10=13,VLOOKUP(T10,'13 лет'!$I$4:$L$75,4),IF(E10=14, VLOOKUP(T10,'14 лет'!$M$4:$P$74,4),""))))</f>
        <v>35</v>
      </c>
      <c r="V10" s="109">
        <v>6</v>
      </c>
      <c r="W10" s="249">
        <f ca="1" xml:space="preserve"> IF(E10=12,VLOOKUP(V10,'12 лет'!$F$4:$K$75,6),IF(E10=11,VLOOKUP(V10,'11 лет'!$H$4:$M$75,6),IF(E10=13,VLOOKUP(V10,'13 лет'!$G$4:$L$75,6), IF(E10=14, VLOOKUP(V10,'14 лет'!$K$4:$P$74,6),""))))</f>
        <v>33</v>
      </c>
      <c r="X10" s="171">
        <v>16</v>
      </c>
      <c r="Y10" s="249">
        <f ca="1" xml:space="preserve"> IF(E10=12,VLOOKUP(X10,'12 лет'!$J$4:$K$75,2),IF(E10=11,VLOOKUP(X10,'11 лет'!$L$4:$M$75,2),IF(E10=13,VLOOKUP(X10,'13 лет'!$K$4:$L$75,2), IF(E10=14, VLOOKUP(X10,'14 лет'!$O$4:$P$74,2),""))))</f>
        <v>60</v>
      </c>
      <c r="Z10" s="252">
        <v>5.7</v>
      </c>
      <c r="AA10" s="249">
        <f ca="1">IF(E10=12,VLOOKUP(Z10,'12 лет'!$C$4:$D$75,2),IF(E10=11,VLOOKUP(Z10,'11 лет'!$C$3:$E$76,3),IF(E10=13,VLOOKUP(Z10,'13 лет'!$C$3:$E$75,3),IF(E10=14,VLOOKUP(Z10,'14 лет'!$D$3:$I$74,6),""))))</f>
        <v>32</v>
      </c>
      <c r="AB10" s="172"/>
      <c r="AC10" s="169" t="str">
        <f ca="1">IF(E10&lt;=9+OR(10),"Нет",IF(E10&lt;=11+OR(12),"Нет",IF(E10&lt;=13+OR(14)+OR(15),"Нет", IF(E10&lt;=16+OR(17),VLOOKUP(AB10,'14 лет'!$F$3:$I$74,4),""))))</f>
        <v>Нет</v>
      </c>
      <c r="AD10" s="172"/>
      <c r="AE10" s="169">
        <f ca="1">IF(E10&lt;=11+OR(12),VLOOKUP(AD10,'11 лет'!$F$4:$M$75,8),IF(E10&lt;=13+OR(14)+OR(15),VLOOKUP(AD10,'13 лет'!$F$4:$L$75,7),""))</f>
        <v>0</v>
      </c>
      <c r="AF10" s="172"/>
      <c r="AG10" s="176" t="str">
        <f ca="1" xml:space="preserve"> IF(E10&lt;=9+OR(10),VLOOKUP(AF10,'12 лет'!$G$4:$K$75,5),"")</f>
        <v/>
      </c>
      <c r="AH10" s="268">
        <f t="shared" ca="1" si="0"/>
        <v>265</v>
      </c>
      <c r="AI10" s="269">
        <f t="shared" ca="1" si="1"/>
        <v>3</v>
      </c>
    </row>
    <row r="11" spans="1:35" ht="15.75">
      <c r="A11" s="108">
        <v>8</v>
      </c>
      <c r="B11" s="109" t="s">
        <v>415</v>
      </c>
      <c r="C11" s="110">
        <v>41523</v>
      </c>
      <c r="D11" s="110"/>
      <c r="E11" s="267">
        <f t="shared" ca="1" si="2"/>
        <v>11</v>
      </c>
      <c r="F11" s="168"/>
      <c r="G11" s="249" t="str">
        <f ca="1">IF(E11=12,"Нет",IF(E11=11,"Нет",IF(E11=13,VLOOKUP(F11,'13 лет'!$B$3:$E$75,4),IF(E11=14,VLOOKUP(F11,'14 лет'!$E$5:$I$75,5),""))))</f>
        <v>Нет</v>
      </c>
      <c r="H11" s="168"/>
      <c r="I11" s="169" t="str">
        <f ca="1">IF(E11&lt;=9+OR(10),VLOOKUP(H11,'12 лет'!$B$3:$D$75,3),IF(E11&lt;=11+OR(12),"Нет",IF(E11&lt;=13+OR(14)+OR(15),"Нет",IF(E11&lt;=16+OR(17),VLOOKUP(H11,'14 лет'!$D$3:$I$75,6),""))))</f>
        <v>Нет</v>
      </c>
      <c r="J11" s="251">
        <v>6.48</v>
      </c>
      <c r="K11" s="249">
        <f ca="1">IF(E11=12,VLOOKUP(J11,'12 лет'!$A$4:$D$75,4),IF(E11=11,VLOOKUP(J11,'11 лет'!$A$3:$E$76,5),IF(E11=13,VLOOKUP(J11,'13 лет'!$A$3:$E$75,5),IF(E11=14,VLOOKUP(J11,'14 лет'!$B$5:$I$75,8),""))))</f>
        <v>70</v>
      </c>
      <c r="L11" s="170"/>
      <c r="M11" s="169" t="str">
        <f ca="1">IF(E11&lt;=9+OR(10),VLOOKUP(L11,'12 лет'!$A$4:$D$75,4),IF(E11&lt;=11+OR(12),"Нет",IF(E11&lt;=13+OR(14)+OR(15),"Нет", IF(E11&lt;=16+OR(17)+OR(18),VLOOKUP(L11,'14 лет'!$H$3:$I$75,2),""))))</f>
        <v>Нет</v>
      </c>
      <c r="N11" s="170"/>
      <c r="O11" s="169" t="str">
        <f ca="1">IF(E11&lt;=9+OR(10),"Нет",IF(E11&lt;=11+OR(12),"Нет",IF(E11&lt;=13+OR(14)+OR(15),"Нет", IF(E11&lt;=16+OR(17)+OR(18),VLOOKUP(N11,'14 лет'!$G$3:$I$75,3),""))))</f>
        <v>Нет</v>
      </c>
      <c r="P11" s="168"/>
      <c r="Q11" s="169">
        <f ca="1">IF(E11&lt;=10,"Нет",IF(E11&lt;=11+OR(12),VLOOKUP(P11,'11 лет'!$H$4:$M$75,6),IF(E11&lt;=13+OR(14)+OR(15),VLOOKUP(P11,'13 лет'!$H$4:$L$75,5),IF(E11&lt;=16+OR(17),VLOOKUP(P11,'14 лет'!$L$3:$P$75,5),""))))</f>
        <v>0</v>
      </c>
      <c r="R11" s="109">
        <v>34</v>
      </c>
      <c r="S11" s="249">
        <f ca="1">IF(E11=12,VLOOKUP(R11,'12 лет'!$I$4:$K$75,3),IF(E11=11,VLOOKUP(R11,'11 лет'!$K$3:$M$76,3),IF(E11=13,VLOOKUP(R11,'13 лет'!$J$4:$L$75,3), IF(E11=14,VLOOKUP(R11,'14 лет'!$N$5:$P$75,3),""))))</f>
        <v>58</v>
      </c>
      <c r="T11" s="109">
        <v>200</v>
      </c>
      <c r="U11" s="249">
        <f ca="1">IF(E11=12,VLOOKUP(T11,'12 лет'!$H$4:$K$74,4),IF(E11=11,VLOOKUP(T11,'11 лет'!$J$4:$M$75,4),IF(E11=13,VLOOKUP(T11,'13 лет'!$I$4:$L$75,4),IF(E11=14, VLOOKUP(T11,'14 лет'!$M$4:$P$74,4),""))))</f>
        <v>50</v>
      </c>
      <c r="V11" s="109">
        <v>2</v>
      </c>
      <c r="W11" s="249">
        <f ca="1" xml:space="preserve"> IF(E11=12,VLOOKUP(V11,'12 лет'!$F$4:$K$75,6),IF(E11=11,VLOOKUP(V11,'11 лет'!$H$4:$M$75,6),IF(E11=13,VLOOKUP(V11,'13 лет'!$G$4:$L$75,6), IF(E11=14, VLOOKUP(V11,'14 лет'!$K$4:$P$74,6),""))))</f>
        <v>17</v>
      </c>
      <c r="X11" s="171">
        <v>4</v>
      </c>
      <c r="Y11" s="249">
        <f ca="1" xml:space="preserve"> IF(E11=12,VLOOKUP(X11,'12 лет'!$J$4:$K$75,2),IF(E11=11,VLOOKUP(X11,'11 лет'!$L$4:$M$75,2),IF(E11=13,VLOOKUP(X11,'13 лет'!$K$4:$L$75,2), IF(E11=14, VLOOKUP(X11,'14 лет'!$O$4:$P$74,2),""))))</f>
        <v>21</v>
      </c>
      <c r="Z11" s="252">
        <v>5.3</v>
      </c>
      <c r="AA11" s="249">
        <f ca="1">IF(E11=12,VLOOKUP(Z11,'12 лет'!$C$4:$D$75,2),IF(E11=11,VLOOKUP(Z11,'11 лет'!$C$3:$E$76,3),IF(E11=13,VLOOKUP(Z11,'13 лет'!$C$3:$E$75,3),IF(E11=14,VLOOKUP(Z11,'14 лет'!$D$3:$I$74,6),""))))</f>
        <v>50</v>
      </c>
      <c r="AB11" s="172"/>
      <c r="AC11" s="169" t="str">
        <f ca="1">IF(E11&lt;=9+OR(10),"Нет",IF(E11&lt;=11+OR(12),"Нет",IF(E11&lt;=13+OR(14)+OR(15),"Нет", IF(E11&lt;=16+OR(17),VLOOKUP(AB11,'14 лет'!$F$3:$I$74,4),""))))</f>
        <v>Нет</v>
      </c>
      <c r="AD11" s="172"/>
      <c r="AE11" s="169">
        <f ca="1">IF(E11&lt;=11+OR(12),VLOOKUP(AD11,'11 лет'!$F$4:$M$75,8),IF(E11&lt;=13+OR(14)+OR(15),VLOOKUP(AD11,'13 лет'!$F$4:$L$75,7),""))</f>
        <v>0</v>
      </c>
      <c r="AF11" s="172"/>
      <c r="AG11" s="176" t="str">
        <f ca="1" xml:space="preserve"> IF(E11&lt;=9+OR(10),VLOOKUP(AF11,'12 лет'!$G$4:$K$75,5),"")</f>
        <v/>
      </c>
      <c r="AH11" s="268">
        <f t="shared" ca="1" si="0"/>
        <v>266</v>
      </c>
      <c r="AI11" s="269">
        <f t="shared" ca="1" si="1"/>
        <v>2</v>
      </c>
    </row>
    <row r="12" spans="1:35" ht="15.75">
      <c r="A12" s="108">
        <v>9</v>
      </c>
      <c r="B12" s="279" t="s">
        <v>416</v>
      </c>
      <c r="C12" s="110">
        <v>41434</v>
      </c>
      <c r="D12" s="110"/>
      <c r="E12" s="267">
        <f t="shared" ca="1" si="2"/>
        <v>11</v>
      </c>
      <c r="F12" s="168"/>
      <c r="G12" s="249" t="str">
        <f ca="1">IF(E12=12,"Нет",IF(E12=11,"Нет",IF(E12=13,VLOOKUP(F12,'13 лет'!$B$3:$E$75,4),IF(E12=14,VLOOKUP(F12,'14 лет'!$E$5:$I$75,5),""))))</f>
        <v>Нет</v>
      </c>
      <c r="H12" s="168"/>
      <c r="I12" s="169" t="str">
        <f ca="1">IF(E12&lt;=9+OR(10),VLOOKUP(H12,'12 лет'!$B$3:$D$75,3),IF(E12&lt;=11+OR(12),"Нет",IF(E12&lt;=13+OR(14)+OR(15),"Нет",IF(E12&lt;=16+OR(17),VLOOKUP(H12,'14 лет'!$D$3:$I$75,6),""))))</f>
        <v>Нет</v>
      </c>
      <c r="J12" s="251">
        <v>6.1</v>
      </c>
      <c r="K12" s="249">
        <f ca="1">IF(E12=12,VLOOKUP(J12,'12 лет'!$A$4:$D$75,4),IF(E12=11,VLOOKUP(J12,'11 лет'!$A$3:$E$76,5),IF(E12=13,VLOOKUP(J12,'13 лет'!$A$3:$E$75,5),IF(E12=14,VLOOKUP(J12,'14 лет'!$B$5:$I$75,8),""))))</f>
        <v>70</v>
      </c>
      <c r="L12" s="170"/>
      <c r="M12" s="169" t="str">
        <f ca="1">IF(E12&lt;=9+OR(10),VLOOKUP(L12,'12 лет'!$A$4:$D$75,4),IF(E12&lt;=11+OR(12),"Нет",IF(E12&lt;=13+OR(14)+OR(15),"Нет", IF(E12&lt;=16+OR(17)+OR(18),VLOOKUP(L12,'14 лет'!$H$3:$I$75,2),""))))</f>
        <v>Нет</v>
      </c>
      <c r="N12" s="170"/>
      <c r="O12" s="169" t="str">
        <f ca="1">IF(E12&lt;=9+OR(10),"Нет",IF(E12&lt;=11+OR(12),"Нет",IF(E12&lt;=13+OR(14)+OR(15),"Нет", IF(E12&lt;=16+OR(17)+OR(18),VLOOKUP(N12,'14 лет'!$G$3:$I$75,3),""))))</f>
        <v>Нет</v>
      </c>
      <c r="P12" s="168"/>
      <c r="Q12" s="169">
        <f ca="1">IF(E12&lt;=10,"Нет",IF(E12&lt;=11+OR(12),VLOOKUP(P12,'11 лет'!$H$4:$M$75,6),IF(E12&lt;=13+OR(14)+OR(15),VLOOKUP(P12,'13 лет'!$H$4:$L$75,5),IF(E12&lt;=16+OR(17),VLOOKUP(P12,'14 лет'!$L$3:$P$75,5),""))))</f>
        <v>0</v>
      </c>
      <c r="R12" s="109">
        <v>30</v>
      </c>
      <c r="S12" s="249">
        <f ca="1">IF(E12=12,VLOOKUP(R12,'12 лет'!$I$4:$K$75,3),IF(E12=11,VLOOKUP(R12,'11 лет'!$K$3:$M$76,3),IF(E12=13,VLOOKUP(R12,'13 лет'!$J$4:$L$75,3), IF(E12=14,VLOOKUP(R12,'14 лет'!$N$5:$P$75,3),""))))</f>
        <v>50</v>
      </c>
      <c r="T12" s="109">
        <v>179</v>
      </c>
      <c r="U12" s="249">
        <f ca="1">IF(E12=12,VLOOKUP(T12,'12 лет'!$H$4:$K$74,4),IF(E12=11,VLOOKUP(T12,'11 лет'!$J$4:$M$75,4),IF(E12=13,VLOOKUP(T12,'13 лет'!$I$4:$L$75,4),IF(E12=14, VLOOKUP(T12,'14 лет'!$M$4:$P$74,4),""))))</f>
        <v>29</v>
      </c>
      <c r="V12" s="109">
        <v>1</v>
      </c>
      <c r="W12" s="249">
        <f ca="1" xml:space="preserve"> IF(E12=12,VLOOKUP(V12,'12 лет'!$F$4:$K$75,6),IF(E12=11,VLOOKUP(V12,'11 лет'!$H$4:$M$75,6),IF(E12=13,VLOOKUP(V12,'13 лет'!$G$4:$L$75,6), IF(E12=14, VLOOKUP(V12,'14 лет'!$K$4:$P$74,6),""))))</f>
        <v>13</v>
      </c>
      <c r="X12" s="171">
        <v>-20</v>
      </c>
      <c r="Y12" s="249">
        <f ca="1" xml:space="preserve"> IF(E12=12,VLOOKUP(X12,'12 лет'!$J$4:$K$75,2),IF(E12=11,VLOOKUP(X12,'11 лет'!$L$4:$M$75,2),IF(E12=13,VLOOKUP(X12,'13 лет'!$K$4:$L$75,2), IF(E12=14, VLOOKUP(X12,'14 лет'!$O$4:$P$74,2),""))))</f>
        <v>0</v>
      </c>
      <c r="Z12" s="252">
        <v>6.3</v>
      </c>
      <c r="AA12" s="249">
        <f ca="1">IF(E12=12,VLOOKUP(Z12,'12 лет'!$C$4:$D$75,2),IF(E12=11,VLOOKUP(Z12,'11 лет'!$C$3:$E$76,3),IF(E12=13,VLOOKUP(Z12,'13 лет'!$C$3:$E$75,3),IF(E12=14,VLOOKUP(Z12,'14 лет'!$D$3:$I$74,6),""))))</f>
        <v>14</v>
      </c>
      <c r="AB12" s="172"/>
      <c r="AC12" s="169" t="str">
        <f ca="1">IF(E12&lt;=9+OR(10),"Нет",IF(E12&lt;=11+OR(12),"Нет",IF(E12&lt;=13+OR(14)+OR(15),"Нет", IF(E12&lt;=16+OR(17),VLOOKUP(AB12,'14 лет'!$F$3:$I$74,4),""))))</f>
        <v>Нет</v>
      </c>
      <c r="AD12" s="172"/>
      <c r="AE12" s="169">
        <f ca="1">IF(E12&lt;=11+OR(12),VLOOKUP(AD12,'11 лет'!$F$4:$M$75,8),IF(E12&lt;=13+OR(14)+OR(15),VLOOKUP(AD12,'13 лет'!$F$4:$L$75,7),""))</f>
        <v>0</v>
      </c>
      <c r="AF12" s="172"/>
      <c r="AG12" s="176" t="str">
        <f ca="1" xml:space="preserve"> IF(E12&lt;=9+OR(10),VLOOKUP(AF12,'12 лет'!$G$4:$K$75,5),"")</f>
        <v/>
      </c>
      <c r="AH12" s="268">
        <f t="shared" ca="1" si="0"/>
        <v>176</v>
      </c>
      <c r="AI12" s="269">
        <f t="shared" ca="1" si="1"/>
        <v>14</v>
      </c>
    </row>
    <row r="13" spans="1:35" ht="15.75">
      <c r="A13" s="108">
        <v>10</v>
      </c>
      <c r="B13" s="279" t="s">
        <v>417</v>
      </c>
      <c r="C13" s="110">
        <v>41616</v>
      </c>
      <c r="D13" s="110"/>
      <c r="E13" s="267">
        <f t="shared" ca="1" si="2"/>
        <v>11</v>
      </c>
      <c r="F13" s="168"/>
      <c r="G13" s="249" t="str">
        <f ca="1">IF(E13=12,"Нет",IF(E13=11,"Нет",IF(E13=13,VLOOKUP(F13,'13 лет'!$B$3:$E$75,4),IF(E13=14,VLOOKUP(F13,'14 лет'!$E$5:$I$75,5),""))))</f>
        <v>Нет</v>
      </c>
      <c r="H13" s="168"/>
      <c r="I13" s="169" t="str">
        <f ca="1">IF(E13&lt;=9+OR(10),VLOOKUP(H13,'12 лет'!$B$3:$D$75,3),IF(E13&lt;=11+OR(12),"Нет",IF(E13&lt;=13+OR(14)+OR(15),"Нет",IF(E13&lt;=16+OR(17),VLOOKUP(H13,'14 лет'!$D$3:$I$75,6),""))))</f>
        <v>Нет</v>
      </c>
      <c r="J13" s="251">
        <v>7.05</v>
      </c>
      <c r="K13" s="249">
        <f ca="1">IF(E13=12,VLOOKUP(J13,'12 лет'!$A$4:$D$75,4),IF(E13=11,VLOOKUP(J13,'11 лет'!$A$3:$E$76,5),IF(E13=13,VLOOKUP(J13,'13 лет'!$A$3:$E$75,5),IF(E13=14,VLOOKUP(J13,'14 лет'!$B$5:$I$75,8),""))))</f>
        <v>70</v>
      </c>
      <c r="L13" s="170"/>
      <c r="M13" s="169" t="str">
        <f ca="1">IF(E13&lt;=9+OR(10),VLOOKUP(L13,'12 лет'!$A$4:$D$75,4),IF(E13&lt;=11+OR(12),"Нет",IF(E13&lt;=13+OR(14)+OR(15),"Нет", IF(E13&lt;=16+OR(17)+OR(18),VLOOKUP(L13,'14 лет'!$H$3:$I$75,2),""))))</f>
        <v>Нет</v>
      </c>
      <c r="N13" s="170"/>
      <c r="O13" s="169" t="str">
        <f ca="1">IF(E13&lt;=9+OR(10),"Нет",IF(E13&lt;=11+OR(12),"Нет",IF(E13&lt;=13+OR(14)+OR(15),"Нет", IF(E13&lt;=16+OR(17)+OR(18),VLOOKUP(N13,'14 лет'!$G$3:$I$75,3),""))))</f>
        <v>Нет</v>
      </c>
      <c r="P13" s="168"/>
      <c r="Q13" s="169">
        <f ca="1">IF(E13&lt;=10,"Нет",IF(E13&lt;=11+OR(12),VLOOKUP(P13,'11 лет'!$H$4:$M$75,6),IF(E13&lt;=13+OR(14)+OR(15),VLOOKUP(P13,'13 лет'!$H$4:$L$75,5),IF(E13&lt;=16+OR(17),VLOOKUP(P13,'14 лет'!$L$3:$P$75,5),""))))</f>
        <v>0</v>
      </c>
      <c r="R13" s="109">
        <v>21</v>
      </c>
      <c r="S13" s="249">
        <f ca="1">IF(E13=12,VLOOKUP(R13,'12 лет'!$I$4:$K$75,3),IF(E13=11,VLOOKUP(R13,'11 лет'!$K$3:$M$76,3),IF(E13=13,VLOOKUP(R13,'13 лет'!$J$4:$L$75,3), IF(E13=14,VLOOKUP(R13,'14 лет'!$N$5:$P$75,3),""))))</f>
        <v>31</v>
      </c>
      <c r="T13" s="109">
        <v>160</v>
      </c>
      <c r="U13" s="249">
        <f ca="1">IF(E13=12,VLOOKUP(T13,'12 лет'!$H$4:$K$74,4),IF(E13=11,VLOOKUP(T13,'11 лет'!$J$4:$M$75,4),IF(E13=13,VLOOKUP(T13,'13 лет'!$I$4:$L$75,4),IF(E13=14, VLOOKUP(T13,'14 лет'!$M$4:$P$74,4),""))))</f>
        <v>20</v>
      </c>
      <c r="V13" s="109">
        <v>0</v>
      </c>
      <c r="W13" s="249">
        <f ca="1" xml:space="preserve"> IF(E13=12,VLOOKUP(V13,'12 лет'!$F$4:$K$75,6),IF(E13=11,VLOOKUP(V13,'11 лет'!$H$4:$M$75,6),IF(E13=13,VLOOKUP(V13,'13 лет'!$G$4:$L$75,6), IF(E13=14, VLOOKUP(V13,'14 лет'!$K$4:$P$74,6),""))))</f>
        <v>0</v>
      </c>
      <c r="X13" s="171">
        <v>-20</v>
      </c>
      <c r="Y13" s="249">
        <f ca="1" xml:space="preserve"> IF(E13=12,VLOOKUP(X13,'12 лет'!$J$4:$K$75,2),IF(E13=11,VLOOKUP(X13,'11 лет'!$L$4:$M$75,2),IF(E13=13,VLOOKUP(X13,'13 лет'!$K$4:$L$75,2), IF(E13=14, VLOOKUP(X13,'14 лет'!$O$4:$P$74,2),""))))</f>
        <v>0</v>
      </c>
      <c r="Z13" s="252">
        <v>5.8</v>
      </c>
      <c r="AA13" s="249">
        <f ca="1">IF(E13=12,VLOOKUP(Z13,'12 лет'!$C$4:$D$75,2),IF(E13=11,VLOOKUP(Z13,'11 лет'!$C$3:$E$76,3),IF(E13=13,VLOOKUP(Z13,'13 лет'!$C$3:$E$75,3),IF(E13=14,VLOOKUP(Z13,'14 лет'!$D$3:$I$74,6),""))))</f>
        <v>29</v>
      </c>
      <c r="AB13" s="172"/>
      <c r="AC13" s="169" t="str">
        <f ca="1">IF(E13&lt;=9+OR(10),"Нет",IF(E13&lt;=11+OR(12),"Нет",IF(E13&lt;=13+OR(14)+OR(15),"Нет", IF(E13&lt;=16+OR(17),VLOOKUP(AB13,'14 лет'!$F$3:$I$74,4),""))))</f>
        <v>Нет</v>
      </c>
      <c r="AD13" s="172"/>
      <c r="AE13" s="169">
        <f ca="1">IF(E13&lt;=11+OR(12),VLOOKUP(AD13,'11 лет'!$F$4:$M$75,8),IF(E13&lt;=13+OR(14)+OR(15),VLOOKUP(AD13,'13 лет'!$F$4:$L$75,7),""))</f>
        <v>0</v>
      </c>
      <c r="AF13" s="172"/>
      <c r="AG13" s="176" t="str">
        <f ca="1" xml:space="preserve"> IF(E13&lt;=9+OR(10),VLOOKUP(AF13,'12 лет'!$G$4:$K$75,5),"")</f>
        <v/>
      </c>
      <c r="AH13" s="268">
        <f t="shared" ca="1" si="0"/>
        <v>150</v>
      </c>
      <c r="AI13" s="269">
        <f t="shared" ca="1" si="1"/>
        <v>21</v>
      </c>
    </row>
    <row r="14" spans="1:35" ht="15.75">
      <c r="A14" s="108">
        <v>11</v>
      </c>
      <c r="B14" s="109" t="s">
        <v>418</v>
      </c>
      <c r="C14" s="110">
        <v>41484</v>
      </c>
      <c r="D14" s="110"/>
      <c r="E14" s="267">
        <f t="shared" ca="1" si="2"/>
        <v>11</v>
      </c>
      <c r="F14" s="168"/>
      <c r="G14" s="249" t="str">
        <f ca="1">IF(E14=12,"Нет",IF(E14=11,"Нет",IF(E14=13,VLOOKUP(F14,'13 лет'!$B$3:$E$75,4),IF(E14=14,VLOOKUP(F14,'14 лет'!$E$5:$I$75,5),""))))</f>
        <v>Нет</v>
      </c>
      <c r="H14" s="168"/>
      <c r="I14" s="169" t="str">
        <f ca="1">IF(E14&lt;=9+OR(10),VLOOKUP(H14,'12 лет'!$B$3:$D$75,3),IF(E14&lt;=11+OR(12),"Нет",IF(E14&lt;=13+OR(14)+OR(15),"Нет",IF(E14&lt;=16+OR(17),VLOOKUP(H14,'14 лет'!$D$3:$I$75,6),""))))</f>
        <v>Нет</v>
      </c>
      <c r="J14" s="251">
        <v>7</v>
      </c>
      <c r="K14" s="249">
        <f ca="1">IF(E14=12,VLOOKUP(J14,'12 лет'!$A$4:$D$75,4),IF(E14=11,VLOOKUP(J14,'11 лет'!$A$3:$E$76,5),IF(E14=13,VLOOKUP(J14,'13 лет'!$A$3:$E$75,5),IF(E14=14,VLOOKUP(J14,'14 лет'!$B$5:$I$75,8),""))))</f>
        <v>70</v>
      </c>
      <c r="L14" s="170"/>
      <c r="M14" s="169" t="str">
        <f ca="1">IF(E14&lt;=9+OR(10),VLOOKUP(L14,'12 лет'!$A$4:$D$75,4),IF(E14&lt;=11+OR(12),"Нет",IF(E14&lt;=13+OR(14)+OR(15),"Нет", IF(E14&lt;=16+OR(17)+OR(18),VLOOKUP(L14,'14 лет'!$H$3:$I$75,2),""))))</f>
        <v>Нет</v>
      </c>
      <c r="N14" s="170"/>
      <c r="O14" s="169" t="str">
        <f ca="1">IF(E14&lt;=9+OR(10),"Нет",IF(E14&lt;=11+OR(12),"Нет",IF(E14&lt;=13+OR(14)+OR(15),"Нет", IF(E14&lt;=16+OR(17)+OR(18),VLOOKUP(N14,'14 лет'!$G$3:$I$75,3),""))))</f>
        <v>Нет</v>
      </c>
      <c r="P14" s="168"/>
      <c r="Q14" s="169">
        <f ca="1">IF(E14&lt;=10,"Нет",IF(E14&lt;=11+OR(12),VLOOKUP(P14,'11 лет'!$H$4:$M$75,6),IF(E14&lt;=13+OR(14)+OR(15),VLOOKUP(P14,'13 лет'!$H$4:$L$75,5),IF(E14&lt;=16+OR(17),VLOOKUP(P14,'14 лет'!$L$3:$P$75,5),""))))</f>
        <v>0</v>
      </c>
      <c r="R14" s="109">
        <v>29</v>
      </c>
      <c r="S14" s="249">
        <f ca="1">IF(E14=12,VLOOKUP(R14,'12 лет'!$I$4:$K$75,3),IF(E14=11,VLOOKUP(R14,'11 лет'!$K$3:$M$76,3),IF(E14=13,VLOOKUP(R14,'13 лет'!$J$4:$L$75,3), IF(E14=14,VLOOKUP(R14,'14 лет'!$N$5:$P$75,3),""))))</f>
        <v>47</v>
      </c>
      <c r="T14" s="109">
        <v>157</v>
      </c>
      <c r="U14" s="249">
        <f ca="1">IF(E14=12,VLOOKUP(T14,'12 лет'!$H$4:$K$74,4),IF(E14=11,VLOOKUP(T14,'11 лет'!$J$4:$M$75,4),IF(E14=13,VLOOKUP(T14,'13 лет'!$I$4:$L$75,4),IF(E14=14, VLOOKUP(T14,'14 лет'!$M$4:$P$74,4),""))))</f>
        <v>18</v>
      </c>
      <c r="V14" s="109">
        <v>6</v>
      </c>
      <c r="W14" s="249">
        <f ca="1" xml:space="preserve"> IF(E14=12,VLOOKUP(V14,'12 лет'!$F$4:$K$75,6),IF(E14=11,VLOOKUP(V14,'11 лет'!$H$4:$M$75,6),IF(E14=13,VLOOKUP(V14,'13 лет'!$G$4:$L$75,6), IF(E14=14, VLOOKUP(V14,'14 лет'!$K$4:$P$74,6),""))))</f>
        <v>33</v>
      </c>
      <c r="X14" s="171">
        <v>-20</v>
      </c>
      <c r="Y14" s="249">
        <f ca="1" xml:space="preserve"> IF(E14=12,VLOOKUP(X14,'12 лет'!$J$4:$K$75,2),IF(E14=11,VLOOKUP(X14,'11 лет'!$L$4:$M$75,2),IF(E14=13,VLOOKUP(X14,'13 лет'!$K$4:$L$75,2), IF(E14=14, VLOOKUP(X14,'14 лет'!$O$4:$P$74,2),""))))</f>
        <v>0</v>
      </c>
      <c r="Z14" s="252">
        <v>5.3</v>
      </c>
      <c r="AA14" s="249">
        <f ca="1">IF(E14=12,VLOOKUP(Z14,'12 лет'!$C$4:$D$75,2),IF(E14=11,VLOOKUP(Z14,'11 лет'!$C$3:$E$76,3),IF(E14=13,VLOOKUP(Z14,'13 лет'!$C$3:$E$75,3),IF(E14=14,VLOOKUP(Z14,'14 лет'!$D$3:$I$74,6),""))))</f>
        <v>50</v>
      </c>
      <c r="AB14" s="172"/>
      <c r="AC14" s="169" t="str">
        <f ca="1">IF(E14&lt;=9+OR(10),"Нет",IF(E14&lt;=11+OR(12),"Нет",IF(E14&lt;=13+OR(14)+OR(15),"Нет", IF(E14&lt;=16+OR(17),VLOOKUP(AB14,'14 лет'!$F$3:$I$74,4),""))))</f>
        <v>Нет</v>
      </c>
      <c r="AD14" s="172"/>
      <c r="AE14" s="169">
        <f ca="1">IF(E14&lt;=11+OR(12),VLOOKUP(AD14,'11 лет'!$F$4:$M$75,8),IF(E14&lt;=13+OR(14)+OR(15),VLOOKUP(AD14,'13 лет'!$F$4:$L$75,7),""))</f>
        <v>0</v>
      </c>
      <c r="AF14" s="172"/>
      <c r="AG14" s="176" t="str">
        <f ca="1" xml:space="preserve"> IF(E14&lt;=9+OR(10),VLOOKUP(AF14,'12 лет'!$G$4:$K$75,5),"")</f>
        <v/>
      </c>
      <c r="AH14" s="268">
        <f t="shared" ca="1" si="0"/>
        <v>218</v>
      </c>
      <c r="AI14" s="269">
        <f t="shared" ca="1" si="1"/>
        <v>7</v>
      </c>
    </row>
    <row r="15" spans="1:35" ht="15.75">
      <c r="A15" s="108">
        <v>12</v>
      </c>
      <c r="B15" s="109" t="s">
        <v>419</v>
      </c>
      <c r="C15" s="110">
        <v>41616</v>
      </c>
      <c r="D15" s="110"/>
      <c r="E15" s="267">
        <f t="shared" ca="1" si="2"/>
        <v>11</v>
      </c>
      <c r="F15" s="168"/>
      <c r="G15" s="249" t="str">
        <f ca="1">IF(E15=12,"Нет",IF(E15=11,"Нет",IF(E15=13,VLOOKUP(F15,'13 лет'!$B$3:$E$75,4),IF(E15=14,VLOOKUP(F15,'14 лет'!$E$5:$I$75,5),""))))</f>
        <v>Нет</v>
      </c>
      <c r="H15" s="168"/>
      <c r="I15" s="169" t="str">
        <f ca="1">IF(E15&lt;=9+OR(10),VLOOKUP(H15,'12 лет'!$B$3:$D$75,3),IF(E15&lt;=11+OR(12),"Нет",IF(E15&lt;=13+OR(14)+OR(15),"Нет",IF(E15&lt;=16+OR(17),VLOOKUP(H15,'14 лет'!$D$3:$I$75,6),""))))</f>
        <v>Нет</v>
      </c>
      <c r="J15" s="251">
        <v>6.05</v>
      </c>
      <c r="K15" s="249">
        <f ca="1">IF(E15=12,VLOOKUP(J15,'12 лет'!$A$4:$D$75,4),IF(E15=11,VLOOKUP(J15,'11 лет'!$A$3:$E$76,5),IF(E15=13,VLOOKUP(J15,'13 лет'!$A$3:$E$75,5),IF(E15=14,VLOOKUP(J15,'14 лет'!$B$5:$I$75,8),""))))</f>
        <v>70</v>
      </c>
      <c r="L15" s="170"/>
      <c r="M15" s="169" t="str">
        <f ca="1">IF(E15&lt;=9+OR(10),VLOOKUP(L15,'12 лет'!$A$4:$D$75,4),IF(E15&lt;=11+OR(12),"Нет",IF(E15&lt;=13+OR(14)+OR(15),"Нет", IF(E15&lt;=16+OR(17)+OR(18),VLOOKUP(L15,'14 лет'!$H$3:$I$75,2),""))))</f>
        <v>Нет</v>
      </c>
      <c r="N15" s="170"/>
      <c r="O15" s="169" t="str">
        <f ca="1">IF(E15&lt;=9+OR(10),"Нет",IF(E15&lt;=11+OR(12),"Нет",IF(E15&lt;=13+OR(14)+OR(15),"Нет", IF(E15&lt;=16+OR(17)+OR(18),VLOOKUP(N15,'14 лет'!$G$3:$I$75,3),""))))</f>
        <v>Нет</v>
      </c>
      <c r="P15" s="168"/>
      <c r="Q15" s="169">
        <f ca="1">IF(E15&lt;=10,"Нет",IF(E15&lt;=11+OR(12),VLOOKUP(P15,'11 лет'!$H$4:$M$75,6),IF(E15&lt;=13+OR(14)+OR(15),VLOOKUP(P15,'13 лет'!$H$4:$L$75,5),IF(E15&lt;=16+OR(17),VLOOKUP(P15,'14 лет'!$L$3:$P$75,5),""))))</f>
        <v>0</v>
      </c>
      <c r="R15" s="109">
        <v>29</v>
      </c>
      <c r="S15" s="249">
        <f ca="1">IF(E15=12,VLOOKUP(R15,'12 лет'!$I$4:$K$75,3),IF(E15=11,VLOOKUP(R15,'11 лет'!$K$3:$M$76,3),IF(E15=13,VLOOKUP(R15,'13 лет'!$J$4:$L$75,3), IF(E15=14,VLOOKUP(R15,'14 лет'!$N$5:$P$75,3),""))))</f>
        <v>47</v>
      </c>
      <c r="T15" s="109">
        <v>188</v>
      </c>
      <c r="U15" s="249">
        <f ca="1">IF(E15=12,VLOOKUP(T15,'12 лет'!$H$4:$K$74,4),IF(E15=11,VLOOKUP(T15,'11 лет'!$J$4:$M$75,4),IF(E15=13,VLOOKUP(T15,'13 лет'!$I$4:$L$75,4),IF(E15=14, VLOOKUP(T15,'14 лет'!$M$4:$P$74,4),""))))</f>
        <v>38</v>
      </c>
      <c r="V15" s="109">
        <v>1</v>
      </c>
      <c r="W15" s="249">
        <f ca="1" xml:space="preserve"> IF(E15=12,VLOOKUP(V15,'12 лет'!$F$4:$K$75,6),IF(E15=11,VLOOKUP(V15,'11 лет'!$H$4:$M$75,6),IF(E15=13,VLOOKUP(V15,'13 лет'!$G$4:$L$75,6), IF(E15=14, VLOOKUP(V15,'14 лет'!$K$4:$P$74,6),""))))</f>
        <v>13</v>
      </c>
      <c r="X15" s="171">
        <v>-20</v>
      </c>
      <c r="Y15" s="249">
        <f ca="1" xml:space="preserve"> IF(E15=12,VLOOKUP(X15,'12 лет'!$J$4:$K$75,2),IF(E15=11,VLOOKUP(X15,'11 лет'!$L$4:$M$75,2),IF(E15=13,VLOOKUP(X15,'13 лет'!$K$4:$L$75,2), IF(E15=14, VLOOKUP(X15,'14 лет'!$O$4:$P$74,2),""))))</f>
        <v>0</v>
      </c>
      <c r="Z15" s="252">
        <v>5.5</v>
      </c>
      <c r="AA15" s="249">
        <f ca="1">IF(E15=12,VLOOKUP(Z15,'12 лет'!$C$4:$D$75,2),IF(E15=11,VLOOKUP(Z15,'11 лет'!$C$3:$E$76,3),IF(E15=13,VLOOKUP(Z15,'13 лет'!$C$3:$E$75,3),IF(E15=14,VLOOKUP(Z15,'14 лет'!$D$3:$I$74,6),""))))</f>
        <v>40</v>
      </c>
      <c r="AB15" s="172"/>
      <c r="AC15" s="169" t="str">
        <f ca="1">IF(E15&lt;=9+OR(10),"Нет",IF(E15&lt;=11+OR(12),"Нет",IF(E15&lt;=13+OR(14)+OR(15),"Нет", IF(E15&lt;=16+OR(17),VLOOKUP(AB15,'14 лет'!$F$3:$I$74,4),""))))</f>
        <v>Нет</v>
      </c>
      <c r="AD15" s="172"/>
      <c r="AE15" s="169">
        <f ca="1">IF(E15&lt;=11+OR(12),VLOOKUP(AD15,'11 лет'!$F$4:$M$75,8),IF(E15&lt;=13+OR(14)+OR(15),VLOOKUP(AD15,'13 лет'!$F$4:$L$75,7),""))</f>
        <v>0</v>
      </c>
      <c r="AF15" s="172"/>
      <c r="AG15" s="176" t="str">
        <f ca="1" xml:space="preserve"> IF(E15&lt;=9+OR(10),VLOOKUP(AF15,'12 лет'!$G$4:$K$75,5),"")</f>
        <v/>
      </c>
      <c r="AH15" s="268">
        <f t="shared" ca="1" si="0"/>
        <v>208</v>
      </c>
      <c r="AI15" s="269">
        <f t="shared" ca="1" si="1"/>
        <v>9</v>
      </c>
    </row>
    <row r="16" spans="1:35" ht="15.75">
      <c r="A16" s="108">
        <v>13</v>
      </c>
      <c r="B16" s="109" t="s">
        <v>420</v>
      </c>
      <c r="C16" s="110">
        <v>41621</v>
      </c>
      <c r="D16" s="110"/>
      <c r="E16" s="267">
        <f t="shared" ca="1" si="2"/>
        <v>11</v>
      </c>
      <c r="F16" s="168"/>
      <c r="G16" s="249" t="str">
        <f ca="1">IF(E16=12,"Нет",IF(E16=11,"Нет",IF(E16=13,VLOOKUP(F16,'13 лет'!$B$3:$E$75,4),IF(E16=14,VLOOKUP(F16,'14 лет'!$E$5:$I$75,5),""))))</f>
        <v>Нет</v>
      </c>
      <c r="H16" s="168"/>
      <c r="I16" s="169" t="str">
        <f ca="1">IF(E16&lt;=9+OR(10),VLOOKUP(H16,'12 лет'!$B$3:$D$75,3),IF(E16&lt;=11+OR(12),"Нет",IF(E16&lt;=13+OR(14)+OR(15),"Нет",IF(E16&lt;=16+OR(17),VLOOKUP(H16,'14 лет'!$D$3:$I$75,6),""))))</f>
        <v>Нет</v>
      </c>
      <c r="J16" s="251">
        <v>6.55</v>
      </c>
      <c r="K16" s="249">
        <f ca="1">IF(E16=12,VLOOKUP(J16,'12 лет'!$A$4:$D$75,4),IF(E16=11,VLOOKUP(J16,'11 лет'!$A$3:$E$76,5),IF(E16=13,VLOOKUP(J16,'13 лет'!$A$3:$E$75,5),IF(E16=14,VLOOKUP(J16,'14 лет'!$B$5:$I$75,8),""))))</f>
        <v>70</v>
      </c>
      <c r="L16" s="170"/>
      <c r="M16" s="169" t="str">
        <f ca="1">IF(E16&lt;=9+OR(10),VLOOKUP(L16,'12 лет'!$A$4:$D$75,4),IF(E16&lt;=11+OR(12),"Нет",IF(E16&lt;=13+OR(14)+OR(15),"Нет", IF(E16&lt;=16+OR(17)+OR(18),VLOOKUP(L16,'14 лет'!$H$3:$I$75,2),""))))</f>
        <v>Нет</v>
      </c>
      <c r="N16" s="170"/>
      <c r="O16" s="169" t="str">
        <f ca="1">IF(E16&lt;=9+OR(10),"Нет",IF(E16&lt;=11+OR(12),"Нет",IF(E16&lt;=13+OR(14)+OR(15),"Нет", IF(E16&lt;=16+OR(17)+OR(18),VLOOKUP(N16,'14 лет'!$G$3:$I$75,3),""))))</f>
        <v>Нет</v>
      </c>
      <c r="P16" s="168"/>
      <c r="Q16" s="169">
        <f ca="1">IF(E16&lt;=10,"Нет",IF(E16&lt;=11+OR(12),VLOOKUP(P16,'11 лет'!$H$4:$M$75,6),IF(E16&lt;=13+OR(14)+OR(15),VLOOKUP(P16,'13 лет'!$H$4:$L$75,5),IF(E16&lt;=16+OR(17),VLOOKUP(P16,'14 лет'!$L$3:$P$75,5),""))))</f>
        <v>0</v>
      </c>
      <c r="R16" s="109">
        <v>22</v>
      </c>
      <c r="S16" s="249">
        <f ca="1">IF(E16=12,VLOOKUP(R16,'12 лет'!$I$4:$K$75,3),IF(E16=11,VLOOKUP(R16,'11 лет'!$K$3:$M$76,3),IF(E16=13,VLOOKUP(R16,'13 лет'!$J$4:$L$75,3), IF(E16=14,VLOOKUP(R16,'14 лет'!$N$5:$P$75,3),""))))</f>
        <v>33</v>
      </c>
      <c r="T16" s="109">
        <v>160</v>
      </c>
      <c r="U16" s="249">
        <f ca="1">IF(E16=12,VLOOKUP(T16,'12 лет'!$H$4:$K$74,4),IF(E16=11,VLOOKUP(T16,'11 лет'!$J$4:$M$75,4),IF(E16=13,VLOOKUP(T16,'13 лет'!$I$4:$L$75,4),IF(E16=14, VLOOKUP(T16,'14 лет'!$M$4:$P$74,4),""))))</f>
        <v>20</v>
      </c>
      <c r="V16" s="109">
        <v>1</v>
      </c>
      <c r="W16" s="249">
        <f ca="1" xml:space="preserve"> IF(E16=12,VLOOKUP(V16,'12 лет'!$F$4:$K$75,6),IF(E16=11,VLOOKUP(V16,'11 лет'!$H$4:$M$75,6),IF(E16=13,VLOOKUP(V16,'13 лет'!$G$4:$L$75,6), IF(E16=14, VLOOKUP(V16,'14 лет'!$K$4:$P$74,6),""))))</f>
        <v>13</v>
      </c>
      <c r="X16" s="171">
        <v>-20</v>
      </c>
      <c r="Y16" s="249">
        <f ca="1" xml:space="preserve"> IF(E16=12,VLOOKUP(X16,'12 лет'!$J$4:$K$75,2),IF(E16=11,VLOOKUP(X16,'11 лет'!$L$4:$M$75,2),IF(E16=13,VLOOKUP(X16,'13 лет'!$K$4:$L$75,2), IF(E16=14, VLOOKUP(X16,'14 лет'!$O$4:$P$74,2),""))))</f>
        <v>0</v>
      </c>
      <c r="Z16" s="252">
        <v>5.9</v>
      </c>
      <c r="AA16" s="249">
        <f ca="1">IF(E16=12,VLOOKUP(Z16,'12 лет'!$C$4:$D$75,2),IF(E16=11,VLOOKUP(Z16,'11 лет'!$C$3:$E$76,3),IF(E16=13,VLOOKUP(Z16,'13 лет'!$C$3:$E$75,3),IF(E16=14,VLOOKUP(Z16,'14 лет'!$D$3:$I$74,6),""))))</f>
        <v>26</v>
      </c>
      <c r="AB16" s="172"/>
      <c r="AC16" s="169" t="str">
        <f ca="1">IF(E16&lt;=9+OR(10),"Нет",IF(E16&lt;=11+OR(12),"Нет",IF(E16&lt;=13+OR(14)+OR(15),"Нет", IF(E16&lt;=16+OR(17),VLOOKUP(AB16,'14 лет'!$F$3:$I$74,4),""))))</f>
        <v>Нет</v>
      </c>
      <c r="AD16" s="172"/>
      <c r="AE16" s="169">
        <f ca="1">IF(E16&lt;=11+OR(12),VLOOKUP(AD16,'11 лет'!$F$4:$M$75,8),IF(E16&lt;=13+OR(14)+OR(15),VLOOKUP(AD16,'13 лет'!$F$4:$L$75,7),""))</f>
        <v>0</v>
      </c>
      <c r="AF16" s="172"/>
      <c r="AG16" s="176" t="str">
        <f ca="1" xml:space="preserve"> IF(E16&lt;=9+OR(10),VLOOKUP(AF16,'12 лет'!$G$4:$K$75,5),"")</f>
        <v/>
      </c>
      <c r="AH16" s="268">
        <f t="shared" ca="1" si="0"/>
        <v>162</v>
      </c>
      <c r="AI16" s="269">
        <f t="shared" ca="1" si="1"/>
        <v>17</v>
      </c>
    </row>
    <row r="17" spans="1:35" ht="15.75">
      <c r="A17" s="108">
        <v>14</v>
      </c>
      <c r="B17" s="109" t="s">
        <v>421</v>
      </c>
      <c r="C17" s="110">
        <v>41535</v>
      </c>
      <c r="D17" s="110"/>
      <c r="E17" s="267">
        <f t="shared" ca="1" si="2"/>
        <v>11</v>
      </c>
      <c r="F17" s="168"/>
      <c r="G17" s="249" t="str">
        <f ca="1">IF(E17=12,"Нет",IF(E17=11,"Нет",IF(E17=13,VLOOKUP(F17,'13 лет'!$B$3:$E$75,4),IF(E17=14,VLOOKUP(F17,'14 лет'!$E$5:$I$75,5),""))))</f>
        <v>Нет</v>
      </c>
      <c r="H17" s="168"/>
      <c r="I17" s="169" t="str">
        <f ca="1">IF(E17&lt;=9+OR(10),VLOOKUP(H17,'12 лет'!$B$3:$D$75,3),IF(E17&lt;=11+OR(12),"Нет",IF(E17&lt;=13+OR(14)+OR(15),"Нет",IF(E17&lt;=16+OR(17),VLOOKUP(H17,'14 лет'!$D$3:$I$75,6),""))))</f>
        <v>Нет</v>
      </c>
      <c r="J17" s="251">
        <v>7.22</v>
      </c>
      <c r="K17" s="249">
        <f ca="1">IF(E17=12,VLOOKUP(J17,'12 лет'!$A$4:$D$75,4),IF(E17=11,VLOOKUP(J17,'11 лет'!$A$3:$E$76,5),IF(E17=13,VLOOKUP(J17,'13 лет'!$A$3:$E$75,5),IF(E17=14,VLOOKUP(J17,'14 лет'!$B$5:$I$75,8),""))))</f>
        <v>70</v>
      </c>
      <c r="L17" s="170"/>
      <c r="M17" s="169" t="str">
        <f ca="1">IF(E17&lt;=9+OR(10),VLOOKUP(L17,'12 лет'!$A$4:$D$75,4),IF(E17&lt;=11+OR(12),"Нет",IF(E17&lt;=13+OR(14)+OR(15),"Нет", IF(E17&lt;=16+OR(17)+OR(18),VLOOKUP(L17,'14 лет'!$H$3:$I$75,2),""))))</f>
        <v>Нет</v>
      </c>
      <c r="N17" s="170"/>
      <c r="O17" s="169" t="str">
        <f ca="1">IF(E17&lt;=9+OR(10),"Нет",IF(E17&lt;=11+OR(12),"Нет",IF(E17&lt;=13+OR(14)+OR(15),"Нет", IF(E17&lt;=16+OR(17)+OR(18),VLOOKUP(N17,'14 лет'!$G$3:$I$75,3),""))))</f>
        <v>Нет</v>
      </c>
      <c r="P17" s="168"/>
      <c r="Q17" s="169">
        <f ca="1">IF(E17&lt;=10,"Нет",IF(E17&lt;=11+OR(12),VLOOKUP(P17,'11 лет'!$H$4:$M$75,6),IF(E17&lt;=13+OR(14)+OR(15),VLOOKUP(P17,'13 лет'!$H$4:$L$75,5),IF(E17&lt;=16+OR(17),VLOOKUP(P17,'14 лет'!$L$3:$P$75,5),""))))</f>
        <v>0</v>
      </c>
      <c r="R17" s="109">
        <v>19</v>
      </c>
      <c r="S17" s="249">
        <f ca="1">IF(E17=12,VLOOKUP(R17,'12 лет'!$I$4:$K$75,3),IF(E17=11,VLOOKUP(R17,'11 лет'!$K$3:$M$76,3),IF(E17=13,VLOOKUP(R17,'13 лет'!$J$4:$L$75,3), IF(E17=14,VLOOKUP(R17,'14 лет'!$N$5:$P$75,3),""))))</f>
        <v>27</v>
      </c>
      <c r="T17" s="109">
        <v>152</v>
      </c>
      <c r="U17" s="249">
        <f ca="1">IF(E17=12,VLOOKUP(T17,'12 лет'!$H$4:$K$74,4),IF(E17=11,VLOOKUP(T17,'11 лет'!$J$4:$M$75,4),IF(E17=13,VLOOKUP(T17,'13 лет'!$I$4:$L$75,4),IF(E17=14, VLOOKUP(T17,'14 лет'!$M$4:$P$74,4),""))))</f>
        <v>16</v>
      </c>
      <c r="V17" s="109">
        <v>0</v>
      </c>
      <c r="W17" s="249">
        <f ca="1" xml:space="preserve"> IF(E17=12,VLOOKUP(V17,'12 лет'!$F$4:$K$75,6),IF(E17=11,VLOOKUP(V17,'11 лет'!$H$4:$M$75,6),IF(E17=13,VLOOKUP(V17,'13 лет'!$G$4:$L$75,6), IF(E17=14, VLOOKUP(V17,'14 лет'!$K$4:$P$74,6),""))))</f>
        <v>0</v>
      </c>
      <c r="X17" s="171">
        <v>-20</v>
      </c>
      <c r="Y17" s="249">
        <f ca="1" xml:space="preserve"> IF(E17=12,VLOOKUP(X17,'12 лет'!$J$4:$K$75,2),IF(E17=11,VLOOKUP(X17,'11 лет'!$L$4:$M$75,2),IF(E17=13,VLOOKUP(X17,'13 лет'!$K$4:$L$75,2), IF(E17=14, VLOOKUP(X17,'14 лет'!$O$4:$P$74,2),""))))</f>
        <v>0</v>
      </c>
      <c r="Z17" s="252">
        <v>5.9</v>
      </c>
      <c r="AA17" s="249">
        <f ca="1">IF(E17=12,VLOOKUP(Z17,'12 лет'!$C$4:$D$75,2),IF(E17=11,VLOOKUP(Z17,'11 лет'!$C$3:$E$76,3),IF(E17=13,VLOOKUP(Z17,'13 лет'!$C$3:$E$75,3),IF(E17=14,VLOOKUP(Z17,'14 лет'!$D$3:$I$74,6),""))))</f>
        <v>26</v>
      </c>
      <c r="AB17" s="172"/>
      <c r="AC17" s="169" t="str">
        <f ca="1">IF(E17&lt;=9+OR(10),"Нет",IF(E17&lt;=11+OR(12),"Нет",IF(E17&lt;=13+OR(14)+OR(15),"Нет", IF(E17&lt;=16+OR(17),VLOOKUP(AB17,'14 лет'!$F$3:$I$74,4),""))))</f>
        <v>Нет</v>
      </c>
      <c r="AD17" s="172"/>
      <c r="AE17" s="169">
        <f ca="1">IF(E17&lt;=11+OR(12),VLOOKUP(AD17,'11 лет'!$F$4:$M$75,8),IF(E17&lt;=13+OR(14)+OR(15),VLOOKUP(AD17,'13 лет'!$F$4:$L$75,7),""))</f>
        <v>0</v>
      </c>
      <c r="AF17" s="172"/>
      <c r="AG17" s="176" t="str">
        <f ca="1" xml:space="preserve"> IF(E17&lt;=9+OR(10),VLOOKUP(AF17,'12 лет'!$G$4:$K$75,5),"")</f>
        <v/>
      </c>
      <c r="AH17" s="268">
        <f t="shared" ca="1" si="0"/>
        <v>139</v>
      </c>
      <c r="AI17" s="269">
        <f t="shared" ca="1" si="1"/>
        <v>23</v>
      </c>
    </row>
    <row r="18" spans="1:35" ht="15.75">
      <c r="A18" s="108">
        <v>15</v>
      </c>
      <c r="B18" s="109" t="s">
        <v>422</v>
      </c>
      <c r="C18" s="110">
        <v>41332</v>
      </c>
      <c r="D18" s="110"/>
      <c r="E18" s="267">
        <f t="shared" ca="1" si="2"/>
        <v>12</v>
      </c>
      <c r="F18" s="168"/>
      <c r="G18" s="249" t="str">
        <f ca="1">IF(E18=12,"Нет",IF(E18=11,"Нет",IF(E18=13,VLOOKUP(F18,'13 лет'!$B$3:$E$75,4),IF(E18=14,VLOOKUP(F18,'14 лет'!$E$5:$I$75,5),""))))</f>
        <v>Нет</v>
      </c>
      <c r="H18" s="168"/>
      <c r="I18" s="169" t="str">
        <f ca="1">IF(E18&lt;=9+OR(10),VLOOKUP(H18,'12 лет'!$B$3:$D$75,3),IF(E18&lt;=11+OR(12),"Нет",IF(E18&lt;=13+OR(14)+OR(15),"Нет",IF(E18&lt;=16+OR(17),VLOOKUP(H18,'14 лет'!$D$3:$I$75,6),""))))</f>
        <v>Нет</v>
      </c>
      <c r="J18" s="251">
        <v>7.38</v>
      </c>
      <c r="K18" s="249">
        <f ca="1">IF(E18=12,VLOOKUP(J18,'12 лет'!$A$4:$D$75,4),IF(E18=11,VLOOKUP(J18,'11 лет'!$A$3:$E$76,5),IF(E18=13,VLOOKUP(J18,'13 лет'!$A$3:$E$75,5),IF(E18=14,VLOOKUP(J18,'14 лет'!$B$5:$I$75,8),""))))</f>
        <v>0</v>
      </c>
      <c r="L18" s="170"/>
      <c r="M18" s="169" t="str">
        <f ca="1">IF(E18&lt;=9+OR(10),VLOOKUP(L18,'12 лет'!$A$4:$D$75,4),IF(E18&lt;=11+OR(12),"Нет",IF(E18&lt;=13+OR(14)+OR(15),"Нет", IF(E18&lt;=16+OR(17)+OR(18),VLOOKUP(L18,'14 лет'!$H$3:$I$75,2),""))))</f>
        <v>Нет</v>
      </c>
      <c r="N18" s="170"/>
      <c r="O18" s="169" t="str">
        <f ca="1">IF(E18&lt;=9+OR(10),"Нет",IF(E18&lt;=11+OR(12),"Нет",IF(E18&lt;=13+OR(14)+OR(15),"Нет", IF(E18&lt;=16+OR(17)+OR(18),VLOOKUP(N18,'14 лет'!$G$3:$I$75,3),""))))</f>
        <v>Нет</v>
      </c>
      <c r="P18" s="168"/>
      <c r="Q18" s="169">
        <f ca="1">IF(E18&lt;=10,"Нет",IF(E18&lt;=11+OR(12),VLOOKUP(P18,'11 лет'!$H$4:$M$75,6),IF(E18&lt;=13+OR(14)+OR(15),VLOOKUP(P18,'13 лет'!$H$4:$L$75,5),IF(E18&lt;=16+OR(17),VLOOKUP(P18,'14 лет'!$L$3:$P$75,5),""))))</f>
        <v>0</v>
      </c>
      <c r="R18" s="109">
        <v>25</v>
      </c>
      <c r="S18" s="249">
        <f ca="1">IF(E18=12,VLOOKUP(R18,'12 лет'!$I$4:$K$75,3),IF(E18=11,VLOOKUP(R18,'11 лет'!$K$3:$M$76,3),IF(E18=13,VLOOKUP(R18,'13 лет'!$J$4:$L$75,3), IF(E18=14,VLOOKUP(R18,'14 лет'!$N$5:$P$75,3),""))))</f>
        <v>34</v>
      </c>
      <c r="T18" s="109">
        <v>139</v>
      </c>
      <c r="U18" s="249">
        <f ca="1">IF(E18=12,VLOOKUP(T18,'12 лет'!$H$4:$K$74,4),IF(E18=11,VLOOKUP(T18,'11 лет'!$J$4:$M$75,4),IF(E18=13,VLOOKUP(T18,'13 лет'!$I$4:$L$75,4),IF(E18=14, VLOOKUP(T18,'14 лет'!$M$4:$P$74,4),""))))</f>
        <v>8</v>
      </c>
      <c r="V18" s="109">
        <v>0</v>
      </c>
      <c r="W18" s="249">
        <f ca="1" xml:space="preserve"> IF(E18=12,VLOOKUP(V18,'12 лет'!$F$4:$K$75,6),IF(E18=11,VLOOKUP(V18,'11 лет'!$H$4:$M$75,6),IF(E18=13,VLOOKUP(V18,'13 лет'!$G$4:$L$75,6), IF(E18=14, VLOOKUP(V18,'14 лет'!$K$4:$P$74,6),""))))</f>
        <v>0</v>
      </c>
      <c r="X18" s="171">
        <v>-20</v>
      </c>
      <c r="Y18" s="249">
        <f ca="1" xml:space="preserve"> IF(E18=12,VLOOKUP(X18,'12 лет'!$J$4:$K$75,2),IF(E18=11,VLOOKUP(X18,'11 лет'!$L$4:$M$75,2),IF(E18=13,VLOOKUP(X18,'13 лет'!$K$4:$L$75,2), IF(E18=14, VLOOKUP(X18,'14 лет'!$O$4:$P$74,2),""))))</f>
        <v>0</v>
      </c>
      <c r="Z18" s="252">
        <v>5.6</v>
      </c>
      <c r="AA18" s="249">
        <f ca="1">IF(E18=12,VLOOKUP(Z18,'12 лет'!$C$4:$D$75,2),IF(E18=11,VLOOKUP(Z18,'11 лет'!$C$3:$E$76,3),IF(E18=13,VLOOKUP(Z18,'13 лет'!$C$3:$E$75,3),IF(E18=14,VLOOKUP(Z18,'14 лет'!$D$3:$I$74,6),""))))</f>
        <v>26</v>
      </c>
      <c r="AB18" s="172"/>
      <c r="AC18" s="169" t="str">
        <f ca="1">IF(E18&lt;=9+OR(10),"Нет",IF(E18&lt;=11+OR(12),"Нет",IF(E18&lt;=13+OR(14)+OR(15),"Нет", IF(E18&lt;=16+OR(17),VLOOKUP(AB18,'14 лет'!$F$3:$I$74,4),""))))</f>
        <v>Нет</v>
      </c>
      <c r="AD18" s="172"/>
      <c r="AE18" s="169">
        <f ca="1">IF(E18&lt;=11+OR(12),VLOOKUP(AD18,'11 лет'!$F$4:$M$75,8),IF(E18&lt;=13+OR(14)+OR(15),VLOOKUP(AD18,'13 лет'!$F$4:$L$75,7),""))</f>
        <v>0</v>
      </c>
      <c r="AF18" s="172"/>
      <c r="AG18" s="176" t="str">
        <f ca="1" xml:space="preserve"> IF(E18&lt;=9+OR(10),VLOOKUP(AF18,'12 лет'!$G$4:$K$75,5),"")</f>
        <v/>
      </c>
      <c r="AH18" s="268">
        <f t="shared" ca="1" si="0"/>
        <v>68</v>
      </c>
      <c r="AI18" s="269">
        <f t="shared" ca="1" si="1"/>
        <v>27</v>
      </c>
    </row>
    <row r="19" spans="1:35" ht="15.75">
      <c r="A19" s="108">
        <v>16</v>
      </c>
      <c r="B19" s="109" t="s">
        <v>423</v>
      </c>
      <c r="C19" s="110">
        <v>41593</v>
      </c>
      <c r="D19" s="110"/>
      <c r="E19" s="267">
        <f t="shared" ca="1" si="2"/>
        <v>11</v>
      </c>
      <c r="F19" s="168"/>
      <c r="G19" s="249" t="str">
        <f ca="1">IF(E19=12,"Нет",IF(E19=11,"Нет",IF(E19=13,VLOOKUP(F19,'13 лет'!$B$3:$E$75,4),IF(E19=14,VLOOKUP(F19,'14 лет'!$E$5:$I$75,5),""))))</f>
        <v>Нет</v>
      </c>
      <c r="H19" s="168"/>
      <c r="I19" s="169" t="str">
        <f ca="1">IF(E19&lt;=9+OR(10),VLOOKUP(H19,'12 лет'!$B$3:$D$75,3),IF(E19&lt;=11+OR(12),"Нет",IF(E19&lt;=13+OR(14)+OR(15),"Нет",IF(E19&lt;=16+OR(17),VLOOKUP(H19,'14 лет'!$D$3:$I$75,6),""))))</f>
        <v>Нет</v>
      </c>
      <c r="J19" s="251">
        <v>6.55</v>
      </c>
      <c r="K19" s="249">
        <f ca="1">IF(E19=12,VLOOKUP(J19,'12 лет'!$A$4:$D$75,4),IF(E19=11,VLOOKUP(J19,'11 лет'!$A$3:$E$76,5),IF(E19=13,VLOOKUP(J19,'13 лет'!$A$3:$E$75,5),IF(E19=14,VLOOKUP(J19,'14 лет'!$B$5:$I$75,8),""))))</f>
        <v>70</v>
      </c>
      <c r="L19" s="170"/>
      <c r="M19" s="169" t="str">
        <f ca="1">IF(E19&lt;=9+OR(10),VLOOKUP(L19,'12 лет'!$A$4:$D$75,4),IF(E19&lt;=11+OR(12),"Нет",IF(E19&lt;=13+OR(14)+OR(15),"Нет", IF(E19&lt;=16+OR(17)+OR(18),VLOOKUP(L19,'14 лет'!$H$3:$I$75,2),""))))</f>
        <v>Нет</v>
      </c>
      <c r="N19" s="170"/>
      <c r="O19" s="169" t="str">
        <f ca="1">IF(E19&lt;=9+OR(10),"Нет",IF(E19&lt;=11+OR(12),"Нет",IF(E19&lt;=13+OR(14)+OR(15),"Нет", IF(E19&lt;=16+OR(17)+OR(18),VLOOKUP(N19,'14 лет'!$G$3:$I$75,3),""))))</f>
        <v>Нет</v>
      </c>
      <c r="P19" s="168"/>
      <c r="Q19" s="169">
        <f ca="1">IF(E19&lt;=10,"Нет",IF(E19&lt;=11+OR(12),VLOOKUP(P19,'11 лет'!$H$4:$M$75,6),IF(E19&lt;=13+OR(14)+OR(15),VLOOKUP(P19,'13 лет'!$H$4:$L$75,5),IF(E19&lt;=16+OR(17),VLOOKUP(P19,'14 лет'!$L$3:$P$75,5),""))))</f>
        <v>0</v>
      </c>
      <c r="R19" s="109">
        <v>24</v>
      </c>
      <c r="S19" s="249">
        <f ca="1">IF(E19=12,VLOOKUP(R19,'12 лет'!$I$4:$K$75,3),IF(E19=11,VLOOKUP(R19,'11 лет'!$K$3:$M$76,3),IF(E19=13,VLOOKUP(R19,'13 лет'!$J$4:$L$75,3), IF(E19=14,VLOOKUP(R19,'14 лет'!$N$5:$P$75,3),""))))</f>
        <v>37</v>
      </c>
      <c r="T19" s="109">
        <v>140</v>
      </c>
      <c r="U19" s="249">
        <f ca="1">IF(E19=12,VLOOKUP(T19,'12 лет'!$H$4:$K$74,4),IF(E19=11,VLOOKUP(T19,'11 лет'!$J$4:$M$75,4),IF(E19=13,VLOOKUP(T19,'13 лет'!$I$4:$L$75,4),IF(E19=14, VLOOKUP(T19,'14 лет'!$M$4:$P$74,4),""))))</f>
        <v>11</v>
      </c>
      <c r="V19" s="109">
        <v>2</v>
      </c>
      <c r="W19" s="249">
        <f ca="1" xml:space="preserve"> IF(E19=12,VLOOKUP(V19,'12 лет'!$F$4:$K$75,6),IF(E19=11,VLOOKUP(V19,'11 лет'!$H$4:$M$75,6),IF(E19=13,VLOOKUP(V19,'13 лет'!$G$4:$L$75,6), IF(E19=14, VLOOKUP(V19,'14 лет'!$K$4:$P$74,6),""))))</f>
        <v>17</v>
      </c>
      <c r="X19" s="171">
        <v>-20</v>
      </c>
      <c r="Y19" s="249">
        <f ca="1" xml:space="preserve"> IF(E19=12,VLOOKUP(X19,'12 лет'!$J$4:$K$75,2),IF(E19=11,VLOOKUP(X19,'11 лет'!$L$4:$M$75,2),IF(E19=13,VLOOKUP(X19,'13 лет'!$K$4:$L$75,2), IF(E19=14, VLOOKUP(X19,'14 лет'!$O$4:$P$74,2),""))))</f>
        <v>0</v>
      </c>
      <c r="Z19" s="252">
        <v>6.2</v>
      </c>
      <c r="AA19" s="249">
        <f ca="1">IF(E19=12,VLOOKUP(Z19,'12 лет'!$C$4:$D$75,2),IF(E19=11,VLOOKUP(Z19,'11 лет'!$C$3:$E$76,3),IF(E19=13,VLOOKUP(Z19,'13 лет'!$C$3:$E$75,3),IF(E19=14,VLOOKUP(Z19,'14 лет'!$D$3:$I$74,6),""))))</f>
        <v>17</v>
      </c>
      <c r="AB19" s="172"/>
      <c r="AC19" s="169" t="str">
        <f ca="1">IF(E19&lt;=9+OR(10),"Нет",IF(E19&lt;=11+OR(12),"Нет",IF(E19&lt;=13+OR(14)+OR(15),"Нет", IF(E19&lt;=16+OR(17),VLOOKUP(AB19,'14 лет'!$F$3:$I$74,4),""))))</f>
        <v>Нет</v>
      </c>
      <c r="AD19" s="172"/>
      <c r="AE19" s="169">
        <f ca="1">IF(E19&lt;=11+OR(12),VLOOKUP(AD19,'11 лет'!$F$4:$M$75,8),IF(E19&lt;=13+OR(14)+OR(15),VLOOKUP(AD19,'13 лет'!$F$4:$L$75,7),""))</f>
        <v>0</v>
      </c>
      <c r="AF19" s="172"/>
      <c r="AG19" s="176" t="str">
        <f ca="1" xml:space="preserve"> IF(E19&lt;=9+OR(10),VLOOKUP(AF19,'12 лет'!$G$4:$K$75,5),"")</f>
        <v/>
      </c>
      <c r="AH19" s="268">
        <f t="shared" ca="1" si="0"/>
        <v>152</v>
      </c>
      <c r="AI19" s="269">
        <f t="shared" ca="1" si="1"/>
        <v>20</v>
      </c>
    </row>
    <row r="20" spans="1:35" ht="15.75">
      <c r="A20" s="108">
        <v>17</v>
      </c>
      <c r="B20" s="109" t="s">
        <v>424</v>
      </c>
      <c r="C20" s="110">
        <v>41610</v>
      </c>
      <c r="D20" s="110"/>
      <c r="E20" s="267">
        <f t="shared" ca="1" si="2"/>
        <v>11</v>
      </c>
      <c r="F20" s="168"/>
      <c r="G20" s="249" t="str">
        <f ca="1">IF(E20=12,"Нет",IF(E20=11,"Нет",IF(E20=13,VLOOKUP(F20,'13 лет'!$B$3:$E$75,4),IF(E20=14,VLOOKUP(F20,'14 лет'!$E$5:$I$75,5),""))))</f>
        <v>Нет</v>
      </c>
      <c r="H20" s="168"/>
      <c r="I20" s="169" t="str">
        <f ca="1">IF(E20&lt;=9+OR(10),VLOOKUP(H20,'12 лет'!$B$3:$D$75,3),IF(E20&lt;=11+OR(12),"Нет",IF(E20&lt;=13+OR(14)+OR(15),"Нет",IF(E20&lt;=16+OR(17),VLOOKUP(H20,'14 лет'!$D$3:$I$75,6),""))))</f>
        <v>Нет</v>
      </c>
      <c r="J20" s="251">
        <v>6.44</v>
      </c>
      <c r="K20" s="249">
        <f ca="1">IF(E20=12,VLOOKUP(J20,'12 лет'!$A$4:$D$75,4),IF(E20=11,VLOOKUP(J20,'11 лет'!$A$3:$E$76,5),IF(E20=13,VLOOKUP(J20,'13 лет'!$A$3:$E$75,5),IF(E20=14,VLOOKUP(J20,'14 лет'!$B$5:$I$75,8),""))))</f>
        <v>70</v>
      </c>
      <c r="L20" s="170"/>
      <c r="M20" s="169" t="str">
        <f ca="1">IF(E20&lt;=9+OR(10),VLOOKUP(L20,'12 лет'!$A$4:$D$75,4),IF(E20&lt;=11+OR(12),"Нет",IF(E20&lt;=13+OR(14)+OR(15),"Нет", IF(E20&lt;=16+OR(17)+OR(18),VLOOKUP(L20,'14 лет'!$H$3:$I$75,2),""))))</f>
        <v>Нет</v>
      </c>
      <c r="N20" s="170"/>
      <c r="O20" s="169" t="str">
        <f ca="1">IF(E20&lt;=9+OR(10),"Нет",IF(E20&lt;=11+OR(12),"Нет",IF(E20&lt;=13+OR(14)+OR(15),"Нет", IF(E20&lt;=16+OR(17)+OR(18),VLOOKUP(N20,'14 лет'!$G$3:$I$75,3),""))))</f>
        <v>Нет</v>
      </c>
      <c r="P20" s="168"/>
      <c r="Q20" s="169">
        <f ca="1">IF(E20&lt;=10,"Нет",IF(E20&lt;=11+OR(12),VLOOKUP(P20,'11 лет'!$H$4:$M$75,6),IF(E20&lt;=13+OR(14)+OR(15),VLOOKUP(P20,'13 лет'!$H$4:$L$75,5),IF(E20&lt;=16+OR(17),VLOOKUP(P20,'14 лет'!$L$3:$P$75,5),""))))</f>
        <v>0</v>
      </c>
      <c r="R20" s="109">
        <v>20</v>
      </c>
      <c r="S20" s="249">
        <f ca="1">IF(E20=12,VLOOKUP(R20,'12 лет'!$I$4:$K$75,3),IF(E20=11,VLOOKUP(R20,'11 лет'!$K$3:$M$76,3),IF(E20=13,VLOOKUP(R20,'13 лет'!$J$4:$L$75,3), IF(E20=14,VLOOKUP(R20,'14 лет'!$N$5:$P$75,3),""))))</f>
        <v>29</v>
      </c>
      <c r="T20" s="109">
        <v>138</v>
      </c>
      <c r="U20" s="249">
        <f ca="1">IF(E20=12,VLOOKUP(T20,'12 лет'!$H$4:$K$74,4),IF(E20=11,VLOOKUP(T20,'11 лет'!$J$4:$M$75,4),IF(E20=13,VLOOKUP(T20,'13 лет'!$I$4:$L$75,4),IF(E20=14, VLOOKUP(T20,'14 лет'!$M$4:$P$74,4),""))))</f>
        <v>10</v>
      </c>
      <c r="V20" s="109">
        <v>1</v>
      </c>
      <c r="W20" s="249">
        <f ca="1" xml:space="preserve"> IF(E20=12,VLOOKUP(V20,'12 лет'!$F$4:$K$75,6),IF(E20=11,VLOOKUP(V20,'11 лет'!$H$4:$M$75,6),IF(E20=13,VLOOKUP(V20,'13 лет'!$G$4:$L$75,6), IF(E20=14, VLOOKUP(V20,'14 лет'!$K$4:$P$74,6),""))))</f>
        <v>13</v>
      </c>
      <c r="X20" s="171">
        <v>-20</v>
      </c>
      <c r="Y20" s="249">
        <f ca="1" xml:space="preserve"> IF(E20=12,VLOOKUP(X20,'12 лет'!$J$4:$K$75,2),IF(E20=11,VLOOKUP(X20,'11 лет'!$L$4:$M$75,2),IF(E20=13,VLOOKUP(X20,'13 лет'!$K$4:$L$75,2), IF(E20=14, VLOOKUP(X20,'14 лет'!$O$4:$P$74,2),""))))</f>
        <v>0</v>
      </c>
      <c r="Z20" s="252">
        <v>6.6</v>
      </c>
      <c r="AA20" s="249">
        <f ca="1">IF(E20=12,VLOOKUP(Z20,'12 лет'!$C$4:$D$75,2),IF(E20=11,VLOOKUP(Z20,'11 лет'!$C$3:$E$76,3),IF(E20=13,VLOOKUP(Z20,'13 лет'!$C$3:$E$75,3),IF(E20=14,VLOOKUP(Z20,'14 лет'!$D$3:$I$74,6),""))))</f>
        <v>7</v>
      </c>
      <c r="AB20" s="172"/>
      <c r="AC20" s="169" t="str">
        <f ca="1">IF(E20&lt;=9+OR(10),"Нет",IF(E20&lt;=11+OR(12),"Нет",IF(E20&lt;=13+OR(14)+OR(15),"Нет", IF(E20&lt;=16+OR(17),VLOOKUP(AB20,'14 лет'!$F$3:$I$74,4),""))))</f>
        <v>Нет</v>
      </c>
      <c r="AD20" s="172"/>
      <c r="AE20" s="169">
        <f ca="1">IF(E20&lt;=11+OR(12),VLOOKUP(AD20,'11 лет'!$F$4:$M$75,8),IF(E20&lt;=13+OR(14)+OR(15),VLOOKUP(AD20,'13 лет'!$F$4:$L$75,7),""))</f>
        <v>0</v>
      </c>
      <c r="AF20" s="172"/>
      <c r="AG20" s="176" t="str">
        <f ca="1" xml:space="preserve"> IF(E20&lt;=9+OR(10),VLOOKUP(AF20,'12 лет'!$G$4:$K$75,5),"")</f>
        <v/>
      </c>
      <c r="AH20" s="268">
        <f t="shared" ca="1" si="0"/>
        <v>129</v>
      </c>
      <c r="AI20" s="269">
        <f t="shared" ca="1" si="1"/>
        <v>25</v>
      </c>
    </row>
    <row r="21" spans="1:35" ht="15.75">
      <c r="A21" s="108">
        <v>18</v>
      </c>
      <c r="B21" s="109" t="s">
        <v>425</v>
      </c>
      <c r="C21" s="110">
        <v>41449</v>
      </c>
      <c r="D21" s="110"/>
      <c r="E21" s="267">
        <f t="shared" ca="1" si="2"/>
        <v>11</v>
      </c>
      <c r="F21" s="168"/>
      <c r="G21" s="249" t="str">
        <f ca="1">IF(E21=12,"Нет",IF(E21=11,"Нет",IF(E21=13,VLOOKUP(F21,'13 лет'!$B$3:$E$75,4),IF(E21=14,VLOOKUP(F21,'14 лет'!$E$5:$I$75,5),""))))</f>
        <v>Нет</v>
      </c>
      <c r="H21" s="168"/>
      <c r="I21" s="169" t="str">
        <f ca="1">IF(E21&lt;=9+OR(10),VLOOKUP(H21,'12 лет'!$B$3:$D$75,3),IF(E21&lt;=11+OR(12),"Нет",IF(E21&lt;=13+OR(14)+OR(15),"Нет",IF(E21&lt;=16+OR(17),VLOOKUP(H21,'14 лет'!$D$3:$I$75,6),""))))</f>
        <v>Нет</v>
      </c>
      <c r="J21" s="251">
        <v>7</v>
      </c>
      <c r="K21" s="249">
        <f ca="1">IF(E21=12,VLOOKUP(J21,'12 лет'!$A$4:$D$75,4),IF(E21=11,VLOOKUP(J21,'11 лет'!$A$3:$E$76,5),IF(E21=13,VLOOKUP(J21,'13 лет'!$A$3:$E$75,5),IF(E21=14,VLOOKUP(J21,'14 лет'!$B$5:$I$75,8),""))))</f>
        <v>70</v>
      </c>
      <c r="L21" s="170"/>
      <c r="M21" s="169" t="str">
        <f ca="1">IF(E21&lt;=9+OR(10),VLOOKUP(L21,'12 лет'!$A$4:$D$75,4),IF(E21&lt;=11+OR(12),"Нет",IF(E21&lt;=13+OR(14)+OR(15),"Нет", IF(E21&lt;=16+OR(17)+OR(18),VLOOKUP(L21,'14 лет'!$H$3:$I$75,2),""))))</f>
        <v>Нет</v>
      </c>
      <c r="N21" s="170"/>
      <c r="O21" s="169" t="str">
        <f ca="1">IF(E21&lt;=9+OR(10),"Нет",IF(E21&lt;=11+OR(12),"Нет",IF(E21&lt;=13+OR(14)+OR(15),"Нет", IF(E21&lt;=16+OR(17)+OR(18),VLOOKUP(N21,'14 лет'!$G$3:$I$75,3),""))))</f>
        <v>Нет</v>
      </c>
      <c r="P21" s="168"/>
      <c r="Q21" s="169">
        <f ca="1">IF(E21&lt;=10,"Нет",IF(E21&lt;=11+OR(12),VLOOKUP(P21,'11 лет'!$H$4:$M$75,6),IF(E21&lt;=13+OR(14)+OR(15),VLOOKUP(P21,'13 лет'!$H$4:$L$75,5),IF(E21&lt;=16+OR(17),VLOOKUP(P21,'14 лет'!$L$3:$P$75,5),""))))</f>
        <v>0</v>
      </c>
      <c r="R21" s="109">
        <v>26</v>
      </c>
      <c r="S21" s="249">
        <f ca="1">IF(E21=12,VLOOKUP(R21,'12 лет'!$I$4:$K$75,3),IF(E21=11,VLOOKUP(R21,'11 лет'!$K$3:$M$76,3),IF(E21=13,VLOOKUP(R21,'13 лет'!$J$4:$L$75,3), IF(E21=14,VLOOKUP(R21,'14 лет'!$N$5:$P$75,3),""))))</f>
        <v>39</v>
      </c>
      <c r="T21" s="109">
        <v>125</v>
      </c>
      <c r="U21" s="249">
        <f ca="1">IF(E21=12,VLOOKUP(T21,'12 лет'!$H$4:$K$74,4),IF(E21=11,VLOOKUP(T21,'11 лет'!$J$4:$M$75,4),IF(E21=13,VLOOKUP(T21,'13 лет'!$I$4:$L$75,4),IF(E21=14, VLOOKUP(T21,'14 лет'!$M$4:$P$74,4),""))))</f>
        <v>6</v>
      </c>
      <c r="V21" s="109">
        <v>3</v>
      </c>
      <c r="W21" s="249">
        <f ca="1" xml:space="preserve"> IF(E21=12,VLOOKUP(V21,'12 лет'!$F$4:$K$75,6),IF(E21=11,VLOOKUP(V21,'11 лет'!$H$4:$M$75,6),IF(E21=13,VLOOKUP(V21,'13 лет'!$G$4:$L$75,6), IF(E21=14, VLOOKUP(V21,'14 лет'!$K$4:$P$74,6),""))))</f>
        <v>21</v>
      </c>
      <c r="X21" s="171">
        <v>-20</v>
      </c>
      <c r="Y21" s="249">
        <f ca="1" xml:space="preserve"> IF(E21=12,VLOOKUP(X21,'12 лет'!$J$4:$K$75,2),IF(E21=11,VLOOKUP(X21,'11 лет'!$L$4:$M$75,2),IF(E21=13,VLOOKUP(X21,'13 лет'!$K$4:$L$75,2), IF(E21=14, VLOOKUP(X21,'14 лет'!$O$4:$P$74,2),""))))</f>
        <v>0</v>
      </c>
      <c r="Z21" s="252">
        <v>5.9</v>
      </c>
      <c r="AA21" s="249">
        <f ca="1">IF(E21=12,VLOOKUP(Z21,'12 лет'!$C$4:$D$75,2),IF(E21=11,VLOOKUP(Z21,'11 лет'!$C$3:$E$76,3),IF(E21=13,VLOOKUP(Z21,'13 лет'!$C$3:$E$75,3),IF(E21=14,VLOOKUP(Z21,'14 лет'!$D$3:$I$74,6),""))))</f>
        <v>26</v>
      </c>
      <c r="AB21" s="172"/>
      <c r="AC21" s="169" t="str">
        <f ca="1">IF(E21&lt;=9+OR(10),"Нет",IF(E21&lt;=11+OR(12),"Нет",IF(E21&lt;=13+OR(14)+OR(15),"Нет", IF(E21&lt;=16+OR(17),VLOOKUP(AB21,'14 лет'!$F$3:$I$74,4),""))))</f>
        <v>Нет</v>
      </c>
      <c r="AD21" s="172"/>
      <c r="AE21" s="169">
        <f ca="1">IF(E21&lt;=11+OR(12),VLOOKUP(AD21,'11 лет'!$F$4:$M$75,8),IF(E21&lt;=13+OR(14)+OR(15),VLOOKUP(AD21,'13 лет'!$F$4:$L$75,7),""))</f>
        <v>0</v>
      </c>
      <c r="AF21" s="172"/>
      <c r="AG21" s="176" t="str">
        <f ca="1" xml:space="preserve"> IF(E21&lt;=9+OR(10),VLOOKUP(AF21,'12 лет'!$G$4:$K$75,5),"")</f>
        <v/>
      </c>
      <c r="AH21" s="268">
        <f t="shared" ca="1" si="0"/>
        <v>162</v>
      </c>
      <c r="AI21" s="269">
        <f t="shared" ca="1" si="1"/>
        <v>17</v>
      </c>
    </row>
    <row r="22" spans="1:35" ht="15.75">
      <c r="A22" s="108"/>
      <c r="B22" s="109" t="s">
        <v>466</v>
      </c>
      <c r="C22" s="110"/>
      <c r="D22" s="110"/>
      <c r="E22" s="267">
        <f t="shared" ca="1" si="2"/>
        <v>125</v>
      </c>
      <c r="F22" s="168"/>
      <c r="G22" s="249" t="str">
        <f ca="1">IF(E22=12,"Нет",IF(E22=11,"Нет",IF(E22=13,VLOOKUP(F22,'13 лет'!$B$3:$E$75,4),IF(E22=14,VLOOKUP(F22,'14 лет'!$E$5:$I$75,5),""))))</f>
        <v/>
      </c>
      <c r="H22" s="168"/>
      <c r="I22" s="169" t="str">
        <f ca="1">IF(E22&lt;=9+OR(10),VLOOKUP(H22,'12 лет'!$B$3:$D$75,3),IF(E22&lt;=11+OR(12),"Нет",IF(E22&lt;=13+OR(14)+OR(15),"Нет",IF(E22&lt;=16+OR(17),VLOOKUP(H22,'14 лет'!$D$3:$I$75,6),""))))</f>
        <v/>
      </c>
      <c r="J22" s="251"/>
      <c r="K22" s="249" t="str">
        <f ca="1">IF(E22=12,VLOOKUP(J22,'12 лет'!$A$4:$D$75,4),IF(E22=11,VLOOKUP(J22,'11 лет'!$A$3:$E$76,5),IF(E22=13,VLOOKUP(J22,'13 лет'!$A$3:$E$75,5),IF(E22=14,VLOOKUP(J22,'14 лет'!$B$5:$I$75,8),""))))</f>
        <v/>
      </c>
      <c r="L22" s="170"/>
      <c r="M22" s="169" t="str">
        <f ca="1">IF(E22&lt;=9+OR(10),VLOOKUP(L22,'12 лет'!$A$4:$D$75,4),IF(E22&lt;=11+OR(12),"Нет",IF(E22&lt;=13+OR(14)+OR(15),"Нет", IF(E22&lt;=16+OR(17)+OR(18),VLOOKUP(L22,'14 лет'!$H$3:$I$75,2),""))))</f>
        <v/>
      </c>
      <c r="N22" s="170"/>
      <c r="O22" s="169" t="str">
        <f ca="1">IF(E22&lt;=9+OR(10),"Нет",IF(E22&lt;=11+OR(12),"Нет",IF(E22&lt;=13+OR(14)+OR(15),"Нет", IF(E22&lt;=16+OR(17)+OR(18),VLOOKUP(N22,'14 лет'!$G$3:$I$75,3),""))))</f>
        <v/>
      </c>
      <c r="P22" s="168"/>
      <c r="Q22" s="169" t="str">
        <f ca="1">IF(E22&lt;=10,"Нет",IF(E22&lt;=11+OR(12),VLOOKUP(P22,'11 лет'!$H$4:$M$75,6),IF(E22&lt;=13+OR(14)+OR(15),VLOOKUP(P22,'13 лет'!$H$4:$L$75,5),IF(E22&lt;=16+OR(17),VLOOKUP(P22,'14 лет'!$L$3:$P$75,5),""))))</f>
        <v/>
      </c>
      <c r="R22" s="109"/>
      <c r="S22" s="249" t="str">
        <f ca="1">IF(E22=12,VLOOKUP(R22,'12 лет'!$I$4:$K$75,3),IF(E22=11,VLOOKUP(R22,'11 лет'!$K$3:$M$76,3),IF(E22=13,VLOOKUP(R22,'13 лет'!$J$4:$L$75,3), IF(E22=14,VLOOKUP(R22,'14 лет'!$N$5:$P$75,3),""))))</f>
        <v/>
      </c>
      <c r="T22" s="109"/>
      <c r="U22" s="249" t="str">
        <f ca="1">IF(E22=12,VLOOKUP(T22,'12 лет'!$H$4:$K$74,4),IF(E22=11,VLOOKUP(T22,'11 лет'!$J$4:$M$75,4),IF(E22=13,VLOOKUP(T22,'13 лет'!$I$4:$L$75,4),IF(E22=14, VLOOKUP(T22,'14 лет'!$M$4:$P$74,4),""))))</f>
        <v/>
      </c>
      <c r="V22" s="109"/>
      <c r="W22" s="249" t="str">
        <f ca="1" xml:space="preserve"> IF(E22=12,VLOOKUP(V22,'12 лет'!$F$4:$K$75,6),IF(E22=11,VLOOKUP(V22,'11 лет'!$H$4:$M$75,6),IF(E22=13,VLOOKUP(V22,'13 лет'!$G$4:$L$75,6), IF(E22=14, VLOOKUP(V22,'14 лет'!$K$4:$P$74,6),""))))</f>
        <v/>
      </c>
      <c r="X22" s="171">
        <v>0</v>
      </c>
      <c r="Y22" s="249" t="str">
        <f ca="1" xml:space="preserve"> IF(E22=12,VLOOKUP(X22,'12 лет'!$J$4:$K$75,2),IF(E22=11,VLOOKUP(X22,'11 лет'!$L$4:$M$75,2),IF(E22=13,VLOOKUP(X22,'13 лет'!$K$4:$L$75,2), IF(E22=14, VLOOKUP(X22,'14 лет'!$O$4:$P$74,2),""))))</f>
        <v/>
      </c>
      <c r="Z22" s="252"/>
      <c r="AA22" s="249" t="str">
        <f ca="1">IF(E22=12,VLOOKUP(Z22,'12 лет'!$C$4:$D$75,2),IF(E22=11,VLOOKUP(Z22,'11 лет'!$C$3:$E$76,3),IF(E22=13,VLOOKUP(Z22,'13 лет'!$C$3:$E$75,3),IF(E22=14,VLOOKUP(Z22,'14 лет'!$D$3:$I$74,6),""))))</f>
        <v/>
      </c>
      <c r="AB22" s="172"/>
      <c r="AC22" s="169" t="str">
        <f ca="1">IF(E22&lt;=9+OR(10),"Нет",IF(E22&lt;=11+OR(12),"Нет",IF(E22&lt;=13+OR(14)+OR(15),"Нет", IF(E22&lt;=16+OR(17),VLOOKUP(AB22,'14 лет'!$F$3:$I$74,4),""))))</f>
        <v/>
      </c>
      <c r="AD22" s="172"/>
      <c r="AE22" s="169" t="str">
        <f ca="1">IF(E22&lt;=11+OR(12),VLOOKUP(AD22,'11 лет'!$F$4:$M$75,8),IF(E22&lt;=13+OR(14)+OR(15),VLOOKUP(AD22,'13 лет'!$F$4:$L$75,7),""))</f>
        <v/>
      </c>
      <c r="AF22" s="172"/>
      <c r="AG22" s="176" t="str">
        <f ca="1" xml:space="preserve"> IF(E22&lt;=9+OR(10),VLOOKUP(AF22,'12 лет'!$G$4:$K$75,5),"")</f>
        <v/>
      </c>
      <c r="AH22" s="268">
        <f t="shared" ca="1" si="0"/>
        <v>0</v>
      </c>
      <c r="AI22" s="269">
        <f t="shared" ca="1" si="1"/>
        <v>30</v>
      </c>
    </row>
    <row r="23" spans="1:35" ht="15.75">
      <c r="A23" s="108">
        <v>19</v>
      </c>
      <c r="B23" s="109" t="s">
        <v>453</v>
      </c>
      <c r="C23" s="110">
        <v>41551</v>
      </c>
      <c r="D23" s="110"/>
      <c r="E23" s="267">
        <f t="shared" ca="1" si="2"/>
        <v>11</v>
      </c>
      <c r="F23" s="168"/>
      <c r="G23" s="249" t="str">
        <f ca="1">IF(E23=12,"Нет",IF(E23=11,"Нет",IF(E23=13,VLOOKUP(F23,'13 лет'!$B$3:$E$75,4),IF(E23=14,VLOOKUP(F23,'14 лет'!$E$5:$I$75,5),""))))</f>
        <v>Нет</v>
      </c>
      <c r="H23" s="168"/>
      <c r="I23" s="169" t="str">
        <f ca="1">IF(E23&lt;=9+OR(10),VLOOKUP(H23,'12 лет'!$B$3:$D$75,3),IF(E23&lt;=11+OR(12),"Нет",IF(E23&lt;=13+OR(14)+OR(15),"Нет",IF(E23&lt;=16+OR(17),VLOOKUP(H23,'14 лет'!$D$3:$I$75,6),""))))</f>
        <v>Нет</v>
      </c>
      <c r="J23" s="251">
        <v>6.25</v>
      </c>
      <c r="K23" s="249">
        <f ca="1">IF(E23=12,VLOOKUP(J23,'12 лет'!$A$4:$D$75,4),IF(E23=11,VLOOKUP(J23,'11 лет'!$A$3:$E$76,5),IF(E23=13,VLOOKUP(J23,'13 лет'!$A$3:$E$75,5),IF(E23=14,VLOOKUP(J23,'14 лет'!$B$5:$I$75,8),""))))</f>
        <v>70</v>
      </c>
      <c r="L23" s="170"/>
      <c r="M23" s="169" t="str">
        <f ca="1">IF(E23&lt;=9+OR(10),VLOOKUP(L23,'12 лет'!$A$4:$D$75,4),IF(E23&lt;=11+OR(12),"Нет",IF(E23&lt;=13+OR(14)+OR(15),"Нет", IF(E23&lt;=16+OR(17)+OR(18),VLOOKUP(L23,'14 лет'!$H$3:$I$75,2),""))))</f>
        <v>Нет</v>
      </c>
      <c r="N23" s="170"/>
      <c r="O23" s="169" t="str">
        <f ca="1">IF(E23&lt;=9+OR(10),"Нет",IF(E23&lt;=11+OR(12),"Нет",IF(E23&lt;=13+OR(14)+OR(15),"Нет", IF(E23&lt;=16+OR(17)+OR(18),VLOOKUP(N23,'14 лет'!$G$3:$I$75,3),""))))</f>
        <v>Нет</v>
      </c>
      <c r="P23" s="168"/>
      <c r="Q23" s="169">
        <f ca="1">IF(E23&lt;=10,"Нет",IF(E23&lt;=11+OR(12),VLOOKUP(P23,'11 лет'!$H$4:$M$75,6),IF(E23&lt;=13+OR(14)+OR(15),VLOOKUP(P23,'13 лет'!$H$4:$L$75,5),IF(E23&lt;=16+OR(17),VLOOKUP(P23,'14 лет'!$L$3:$P$75,5),""))))</f>
        <v>0</v>
      </c>
      <c r="R23" s="109">
        <v>22</v>
      </c>
      <c r="S23" s="249">
        <f ca="1">IF(E23=12,VLOOKUP(R23,'12 лет'!$I$4:$K$75,3),IF(E23=11,VLOOKUP(R23,'11 лет'!$K$3:$M$76,3),IF(E23=13,VLOOKUP(R23,'13 лет'!$J$4:$L$75,3), IF(E23=14,VLOOKUP(R23,'14 лет'!$N$5:$P$75,3),""))))</f>
        <v>33</v>
      </c>
      <c r="T23" s="109">
        <v>158</v>
      </c>
      <c r="U23" s="249">
        <f ca="1">IF(E23=12,VLOOKUP(T23,'12 лет'!$H$4:$K$74,4),IF(E23=11,VLOOKUP(T23,'11 лет'!$J$4:$M$75,4),IF(E23=13,VLOOKUP(T23,'13 лет'!$I$4:$L$75,4),IF(E23=14, VLOOKUP(T23,'14 лет'!$M$4:$P$74,4),""))))</f>
        <v>19</v>
      </c>
      <c r="V23" s="109">
        <v>5</v>
      </c>
      <c r="W23" s="249">
        <f ca="1" xml:space="preserve"> IF(E23=12,VLOOKUP(V23,'12 лет'!$F$4:$K$75,6),IF(E23=11,VLOOKUP(V23,'11 лет'!$H$4:$M$75,6),IF(E23=13,VLOOKUP(V23,'13 лет'!$G$4:$L$75,6), IF(E23=14, VLOOKUP(V23,'14 лет'!$K$4:$P$74,6),""))))</f>
        <v>29</v>
      </c>
      <c r="X23" s="171">
        <v>-20</v>
      </c>
      <c r="Y23" s="249">
        <f ca="1" xml:space="preserve"> IF(E23=12,VLOOKUP(X23,'12 лет'!$J$4:$K$75,2),IF(E23=11,VLOOKUP(X23,'11 лет'!$L$4:$M$75,2),IF(E23=13,VLOOKUP(X23,'13 лет'!$K$4:$L$75,2), IF(E23=14, VLOOKUP(X23,'14 лет'!$O$4:$P$74,2),""))))</f>
        <v>0</v>
      </c>
      <c r="Z23" s="252">
        <v>5.7</v>
      </c>
      <c r="AA23" s="249">
        <f ca="1">IF(E23=12,VLOOKUP(Z23,'12 лет'!$C$4:$D$75,2),IF(E23=11,VLOOKUP(Z23,'11 лет'!$C$3:$E$76,3),IF(E23=13,VLOOKUP(Z23,'13 лет'!$C$3:$E$75,3),IF(E23=14,VLOOKUP(Z23,'14 лет'!$D$3:$I$74,6),""))))</f>
        <v>32</v>
      </c>
      <c r="AB23" s="172"/>
      <c r="AC23" s="169" t="str">
        <f ca="1">IF(E23&lt;=9+OR(10),"Нет",IF(E23&lt;=11+OR(12),"Нет",IF(E23&lt;=13+OR(14)+OR(15),"Нет", IF(E23&lt;=16+OR(17),VLOOKUP(AB23,'14 лет'!$F$3:$I$74,4),""))))</f>
        <v>Нет</v>
      </c>
      <c r="AD23" s="172"/>
      <c r="AE23" s="169">
        <f ca="1">IF(E23&lt;=11+OR(12),VLOOKUP(AD23,'11 лет'!$F$4:$M$75,8),IF(E23&lt;=13+OR(14)+OR(15),VLOOKUP(AD23,'13 лет'!$F$4:$L$75,7),""))</f>
        <v>0</v>
      </c>
      <c r="AF23" s="172"/>
      <c r="AG23" s="176" t="str">
        <f ca="1" xml:space="preserve"> IF(E23&lt;=9+OR(10),VLOOKUP(AF23,'12 лет'!$G$4:$K$75,5),"")</f>
        <v/>
      </c>
      <c r="AH23" s="268">
        <f t="shared" ca="1" si="0"/>
        <v>183</v>
      </c>
      <c r="AI23" s="269">
        <f t="shared" ca="1" si="1"/>
        <v>11</v>
      </c>
    </row>
    <row r="24" spans="1:35" ht="15.75">
      <c r="A24" s="108">
        <v>20</v>
      </c>
      <c r="B24" s="109" t="s">
        <v>454</v>
      </c>
      <c r="C24" s="110">
        <v>41454</v>
      </c>
      <c r="D24" s="110"/>
      <c r="E24" s="267">
        <f t="shared" ca="1" si="2"/>
        <v>11</v>
      </c>
      <c r="F24" s="168"/>
      <c r="G24" s="249" t="str">
        <f ca="1">IF(E24=12,"Нет",IF(E24=11,"Нет",IF(E24=13,VLOOKUP(F24,'13 лет'!$B$3:$E$75,4),IF(E24=14,VLOOKUP(F24,'14 лет'!$E$5:$I$75,5),""))))</f>
        <v>Нет</v>
      </c>
      <c r="H24" s="168"/>
      <c r="I24" s="169" t="str">
        <f ca="1">IF(E24&lt;=9+OR(10),VLOOKUP(H24,'12 лет'!$B$3:$D$75,3),IF(E24&lt;=11+OR(12),"Нет",IF(E24&lt;=13+OR(14)+OR(15),"Нет",IF(E24&lt;=16+OR(17),VLOOKUP(H24,'14 лет'!$D$3:$I$75,6),""))))</f>
        <v>Нет</v>
      </c>
      <c r="J24" s="251">
        <v>6.1</v>
      </c>
      <c r="K24" s="249">
        <f ca="1">IF(E24=12,VLOOKUP(J24,'12 лет'!$A$4:$D$75,4),IF(E24=11,VLOOKUP(J24,'11 лет'!$A$3:$E$76,5),IF(E24=13,VLOOKUP(J24,'13 лет'!$A$3:$E$75,5),IF(E24=14,VLOOKUP(J24,'14 лет'!$B$5:$I$75,8),""))))</f>
        <v>70</v>
      </c>
      <c r="L24" s="170"/>
      <c r="M24" s="169" t="str">
        <f ca="1">IF(E24&lt;=9+OR(10),VLOOKUP(L24,'12 лет'!$A$4:$D$75,4),IF(E24&lt;=11+OR(12),"Нет",IF(E24&lt;=13+OR(14)+OR(15),"Нет", IF(E24&lt;=16+OR(17)+OR(18),VLOOKUP(L24,'14 лет'!$H$3:$I$75,2),""))))</f>
        <v>Нет</v>
      </c>
      <c r="N24" s="170"/>
      <c r="O24" s="169" t="str">
        <f ca="1">IF(E24&lt;=9+OR(10),"Нет",IF(E24&lt;=11+OR(12),"Нет",IF(E24&lt;=13+OR(14)+OR(15),"Нет", IF(E24&lt;=16+OR(17)+OR(18),VLOOKUP(N24,'14 лет'!$G$3:$I$75,3),""))))</f>
        <v>Нет</v>
      </c>
      <c r="P24" s="168"/>
      <c r="Q24" s="169">
        <f ca="1">IF(E24&lt;=10,"Нет",IF(E24&lt;=11+OR(12),VLOOKUP(P24,'11 лет'!$H$4:$M$75,6),IF(E24&lt;=13+OR(14)+OR(15),VLOOKUP(P24,'13 лет'!$H$4:$L$75,5),IF(E24&lt;=16+OR(17),VLOOKUP(P24,'14 лет'!$L$3:$P$75,5),""))))</f>
        <v>0</v>
      </c>
      <c r="R24" s="109">
        <v>25</v>
      </c>
      <c r="S24" s="249">
        <f ca="1">IF(E24=12,VLOOKUP(R24,'12 лет'!$I$4:$K$75,3),IF(E24=11,VLOOKUP(R24,'11 лет'!$K$3:$M$76,3),IF(E24=13,VLOOKUP(R24,'13 лет'!$J$4:$L$75,3), IF(E24=14,VLOOKUP(R24,'14 лет'!$N$5:$P$75,3),""))))</f>
        <v>39</v>
      </c>
      <c r="T24" s="109">
        <v>133</v>
      </c>
      <c r="U24" s="249">
        <f ca="1">IF(E24=12,VLOOKUP(T24,'12 лет'!$H$4:$K$74,4),IF(E24=11,VLOOKUP(T24,'11 лет'!$J$4:$M$75,4),IF(E24=13,VLOOKUP(T24,'13 лет'!$I$4:$L$75,4),IF(E24=14, VLOOKUP(T24,'14 лет'!$M$4:$P$74,4),""))))</f>
        <v>8</v>
      </c>
      <c r="V24" s="109">
        <v>3</v>
      </c>
      <c r="W24" s="249">
        <f ca="1" xml:space="preserve"> IF(E24=12,VLOOKUP(V24,'12 лет'!$F$4:$K$75,6),IF(E24=11,VLOOKUP(V24,'11 лет'!$H$4:$M$75,6),IF(E24=13,VLOOKUP(V24,'13 лет'!$G$4:$L$75,6), IF(E24=14, VLOOKUP(V24,'14 лет'!$K$4:$P$74,6),""))))</f>
        <v>21</v>
      </c>
      <c r="X24" s="171">
        <v>-20</v>
      </c>
      <c r="Y24" s="249">
        <f ca="1" xml:space="preserve"> IF(E24=12,VLOOKUP(X24,'12 лет'!$J$4:$K$75,2),IF(E24=11,VLOOKUP(X24,'11 лет'!$L$4:$M$75,2),IF(E24=13,VLOOKUP(X24,'13 лет'!$K$4:$L$75,2), IF(E24=14, VLOOKUP(X24,'14 лет'!$O$4:$P$74,2),""))))</f>
        <v>0</v>
      </c>
      <c r="Z24" s="252">
        <v>6</v>
      </c>
      <c r="AA24" s="249">
        <f ca="1">IF(E24=12,VLOOKUP(Z24,'12 лет'!$C$4:$D$75,2),IF(E24=11,VLOOKUP(Z24,'11 лет'!$C$3:$E$76,3),IF(E24=13,VLOOKUP(Z24,'13 лет'!$C$3:$E$75,3),IF(E24=14,VLOOKUP(Z24,'14 лет'!$D$3:$I$74,6),""))))</f>
        <v>23</v>
      </c>
      <c r="AB24" s="172"/>
      <c r="AC24" s="169" t="str">
        <f ca="1">IF(E24&lt;=9+OR(10),"Нет",IF(E24&lt;=11+OR(12),"Нет",IF(E24&lt;=13+OR(14)+OR(15),"Нет", IF(E24&lt;=16+OR(17),VLOOKUP(AB24,'14 лет'!$F$3:$I$74,4),""))))</f>
        <v>Нет</v>
      </c>
      <c r="AD24" s="172"/>
      <c r="AE24" s="169">
        <f ca="1">IF(E24&lt;=11+OR(12),VLOOKUP(AD24,'11 лет'!$F$4:$M$75,8),IF(E24&lt;=13+OR(14)+OR(15),VLOOKUP(AD24,'13 лет'!$F$4:$L$75,7),""))</f>
        <v>0</v>
      </c>
      <c r="AF24" s="172"/>
      <c r="AG24" s="176" t="str">
        <f ca="1" xml:space="preserve"> IF(E24&lt;=9+OR(10),VLOOKUP(AF24,'12 лет'!$G$4:$K$75,5),"")</f>
        <v/>
      </c>
      <c r="AH24" s="268">
        <f t="shared" ca="1" si="0"/>
        <v>161</v>
      </c>
      <c r="AI24" s="269">
        <f t="shared" ca="1" si="1"/>
        <v>18</v>
      </c>
    </row>
    <row r="25" spans="1:35" ht="15.75">
      <c r="A25" s="108">
        <v>21</v>
      </c>
      <c r="B25" s="109" t="s">
        <v>455</v>
      </c>
      <c r="C25" s="110">
        <v>41626</v>
      </c>
      <c r="D25" s="110"/>
      <c r="E25" s="267">
        <f t="shared" ca="1" si="2"/>
        <v>11</v>
      </c>
      <c r="F25" s="168"/>
      <c r="G25" s="249" t="str">
        <f ca="1">IF(E25=12,"Нет",IF(E25=11,"Нет",IF(E25=13,VLOOKUP(F25,'13 лет'!$B$3:$E$75,4),IF(E25=14,VLOOKUP(F25,'14 лет'!$E$5:$I$75,5),""))))</f>
        <v>Нет</v>
      </c>
      <c r="H25" s="168"/>
      <c r="I25" s="169" t="str">
        <f ca="1">IF(E25&lt;=9+OR(10),VLOOKUP(H25,'12 лет'!$B$3:$D$75,3),IF(E25&lt;=11+OR(12),"Нет",IF(E25&lt;=13+OR(14)+OR(15),"Нет",IF(E25&lt;=16+OR(17),VLOOKUP(H25,'14 лет'!$D$3:$I$75,6),""))))</f>
        <v>Нет</v>
      </c>
      <c r="J25" s="251">
        <v>5.59</v>
      </c>
      <c r="K25" s="249">
        <f ca="1">IF(E25=12,VLOOKUP(J25,'12 лет'!$A$4:$D$75,4),IF(E25=11,VLOOKUP(J25,'11 лет'!$A$3:$E$76,5),IF(E25=13,VLOOKUP(J25,'13 лет'!$A$3:$E$75,5),IF(E25=14,VLOOKUP(J25,'14 лет'!$B$5:$I$75,8),""))))</f>
        <v>70</v>
      </c>
      <c r="L25" s="170"/>
      <c r="M25" s="169" t="str">
        <f ca="1">IF(E25&lt;=9+OR(10),VLOOKUP(L25,'12 лет'!$A$4:$D$75,4),IF(E25&lt;=11+OR(12),"Нет",IF(E25&lt;=13+OR(14)+OR(15),"Нет", IF(E25&lt;=16+OR(17)+OR(18),VLOOKUP(L25,'14 лет'!$H$3:$I$75,2),""))))</f>
        <v>Нет</v>
      </c>
      <c r="N25" s="170"/>
      <c r="O25" s="169" t="str">
        <f ca="1">IF(E25&lt;=9+OR(10),"Нет",IF(E25&lt;=11+OR(12),"Нет",IF(E25&lt;=13+OR(14)+OR(15),"Нет", IF(E25&lt;=16+OR(17)+OR(18),VLOOKUP(N25,'14 лет'!$G$3:$I$75,3),""))))</f>
        <v>Нет</v>
      </c>
      <c r="P25" s="168"/>
      <c r="Q25" s="169">
        <f ca="1">IF(E25&lt;=10,"Нет",IF(E25&lt;=11+OR(12),VLOOKUP(P25,'11 лет'!$H$4:$M$75,6),IF(E25&lt;=13+OR(14)+OR(15),VLOOKUP(P25,'13 лет'!$H$4:$L$75,5),IF(E25&lt;=16+OR(17),VLOOKUP(P25,'14 лет'!$L$3:$P$75,5),""))))</f>
        <v>0</v>
      </c>
      <c r="R25" s="109">
        <v>25</v>
      </c>
      <c r="S25" s="249">
        <f ca="1">IF(E25=12,VLOOKUP(R25,'12 лет'!$I$4:$K$75,3),IF(E25=11,VLOOKUP(R25,'11 лет'!$K$3:$M$76,3),IF(E25=13,VLOOKUP(R25,'13 лет'!$J$4:$L$75,3), IF(E25=14,VLOOKUP(R25,'14 лет'!$N$5:$P$75,3),""))))</f>
        <v>39</v>
      </c>
      <c r="T25" s="109">
        <v>145</v>
      </c>
      <c r="U25" s="249">
        <f ca="1">IF(E25=12,VLOOKUP(T25,'12 лет'!$H$4:$K$74,4),IF(E25=11,VLOOKUP(T25,'11 лет'!$J$4:$M$75,4),IF(E25=13,VLOOKUP(T25,'13 лет'!$I$4:$L$75,4),IF(E25=14, VLOOKUP(T25,'14 лет'!$M$4:$P$74,4),""))))</f>
        <v>12</v>
      </c>
      <c r="V25" s="109">
        <v>5</v>
      </c>
      <c r="W25" s="249">
        <f ca="1" xml:space="preserve"> IF(E25=12,VLOOKUP(V25,'12 лет'!$F$4:$K$75,6),IF(E25=11,VLOOKUP(V25,'11 лет'!$H$4:$M$75,6),IF(E25=13,VLOOKUP(V25,'13 лет'!$G$4:$L$75,6), IF(E25=14, VLOOKUP(V25,'14 лет'!$K$4:$P$74,6),""))))</f>
        <v>29</v>
      </c>
      <c r="X25" s="171">
        <v>-20</v>
      </c>
      <c r="Y25" s="249">
        <f ca="1" xml:space="preserve"> IF(E25=12,VLOOKUP(X25,'12 лет'!$J$4:$K$75,2),IF(E25=11,VLOOKUP(X25,'11 лет'!$L$4:$M$75,2),IF(E25=13,VLOOKUP(X25,'13 лет'!$K$4:$L$75,2), IF(E25=14, VLOOKUP(X25,'14 лет'!$O$4:$P$74,2),""))))</f>
        <v>0</v>
      </c>
      <c r="Z25" s="252">
        <v>5.7</v>
      </c>
      <c r="AA25" s="249">
        <f ca="1">IF(E25=12,VLOOKUP(Z25,'12 лет'!$C$4:$D$75,2),IF(E25=11,VLOOKUP(Z25,'11 лет'!$C$3:$E$76,3),IF(E25=13,VLOOKUP(Z25,'13 лет'!$C$3:$E$75,3),IF(E25=14,VLOOKUP(Z25,'14 лет'!$D$3:$I$74,6),""))))</f>
        <v>32</v>
      </c>
      <c r="AB25" s="172"/>
      <c r="AC25" s="169" t="str">
        <f ca="1">IF(E25&lt;=9+OR(10),"Нет",IF(E25&lt;=11+OR(12),"Нет",IF(E25&lt;=13+OR(14)+OR(15),"Нет", IF(E25&lt;=16+OR(17),VLOOKUP(AB25,'14 лет'!$F$3:$I$74,4),""))))</f>
        <v>Нет</v>
      </c>
      <c r="AD25" s="172"/>
      <c r="AE25" s="169">
        <f ca="1">IF(E25&lt;=11+OR(12),VLOOKUP(AD25,'11 лет'!$F$4:$M$75,8),IF(E25&lt;=13+OR(14)+OR(15),VLOOKUP(AD25,'13 лет'!$F$4:$L$75,7),""))</f>
        <v>0</v>
      </c>
      <c r="AF25" s="172"/>
      <c r="AG25" s="176" t="str">
        <f ca="1" xml:space="preserve"> IF(E25&lt;=9+OR(10),VLOOKUP(AF25,'12 лет'!$G$4:$K$75,5),"")</f>
        <v/>
      </c>
      <c r="AH25" s="268">
        <f t="shared" ca="1" si="0"/>
        <v>182</v>
      </c>
      <c r="AI25" s="269">
        <f t="shared" ca="1" si="1"/>
        <v>12</v>
      </c>
    </row>
    <row r="26" spans="1:35" ht="15.75">
      <c r="A26" s="108">
        <v>22</v>
      </c>
      <c r="B26" s="109" t="s">
        <v>456</v>
      </c>
      <c r="C26" s="110">
        <v>41560</v>
      </c>
      <c r="D26" s="110"/>
      <c r="E26" s="267">
        <f t="shared" ca="1" si="2"/>
        <v>11</v>
      </c>
      <c r="F26" s="168"/>
      <c r="G26" s="249" t="str">
        <f ca="1">IF(E26=12,"Нет",IF(E26=11,"Нет",IF(E26=13,VLOOKUP(F26,'13 лет'!$B$3:$E$75,4),IF(E26=14,VLOOKUP(F26,'14 лет'!$E$5:$I$75,5),""))))</f>
        <v>Нет</v>
      </c>
      <c r="H26" s="168"/>
      <c r="I26" s="169" t="str">
        <f ca="1">IF(E26&lt;=9+OR(10),VLOOKUP(H26,'12 лет'!$B$3:$D$75,3),IF(E26&lt;=11+OR(12),"Нет",IF(E26&lt;=13+OR(14)+OR(15),"Нет",IF(E26&lt;=16+OR(17),VLOOKUP(H26,'14 лет'!$D$3:$I$75,6),""))))</f>
        <v>Нет</v>
      </c>
      <c r="J26" s="251">
        <v>6.38</v>
      </c>
      <c r="K26" s="249">
        <f ca="1">IF(E26=12,VLOOKUP(J26,'12 лет'!$A$4:$D$75,4),IF(E26=11,VLOOKUP(J26,'11 лет'!$A$3:$E$76,5),IF(E26=13,VLOOKUP(J26,'13 лет'!$A$3:$E$75,5),IF(E26=14,VLOOKUP(J26,'14 лет'!$B$5:$I$75,8),""))))</f>
        <v>70</v>
      </c>
      <c r="L26" s="170"/>
      <c r="M26" s="169" t="str">
        <f ca="1">IF(E26&lt;=9+OR(10),VLOOKUP(L26,'12 лет'!$A$4:$D$75,4),IF(E26&lt;=11+OR(12),"Нет",IF(E26&lt;=13+OR(14)+OR(15),"Нет", IF(E26&lt;=16+OR(17)+OR(18),VLOOKUP(L26,'14 лет'!$H$3:$I$75,2),""))))</f>
        <v>Нет</v>
      </c>
      <c r="N26" s="170"/>
      <c r="O26" s="169" t="str">
        <f ca="1">IF(E26&lt;=9+OR(10),"Нет",IF(E26&lt;=11+OR(12),"Нет",IF(E26&lt;=13+OR(14)+OR(15),"Нет", IF(E26&lt;=16+OR(17)+OR(18),VLOOKUP(N26,'14 лет'!$G$3:$I$75,3),""))))</f>
        <v>Нет</v>
      </c>
      <c r="P26" s="168"/>
      <c r="Q26" s="169">
        <f ca="1">IF(E26&lt;=10,"Нет",IF(E26&lt;=11+OR(12),VLOOKUP(P26,'11 лет'!$H$4:$M$75,6),IF(E26&lt;=13+OR(14)+OR(15),VLOOKUP(P26,'13 лет'!$H$4:$L$75,5),IF(E26&lt;=16+OR(17),VLOOKUP(P26,'14 лет'!$L$3:$P$75,5),""))))</f>
        <v>0</v>
      </c>
      <c r="R26" s="109">
        <v>31</v>
      </c>
      <c r="S26" s="249">
        <f ca="1">IF(E26=12,VLOOKUP(R26,'12 лет'!$I$4:$K$75,3),IF(E26=11,VLOOKUP(R26,'11 лет'!$K$3:$M$76,3),IF(E26=13,VLOOKUP(R26,'13 лет'!$J$4:$L$75,3), IF(E26=14,VLOOKUP(R26,'14 лет'!$N$5:$P$75,3),""))))</f>
        <v>52</v>
      </c>
      <c r="T26" s="109">
        <v>145</v>
      </c>
      <c r="U26" s="249">
        <f ca="1">IF(E26=12,VLOOKUP(T26,'12 лет'!$H$4:$K$74,4),IF(E26=11,VLOOKUP(T26,'11 лет'!$J$4:$M$75,4),IF(E26=13,VLOOKUP(T26,'13 лет'!$I$4:$L$75,4),IF(E26=14, VLOOKUP(T26,'14 лет'!$M$4:$P$74,4),""))))</f>
        <v>12</v>
      </c>
      <c r="V26" s="109">
        <v>2</v>
      </c>
      <c r="W26" s="249">
        <f ca="1" xml:space="preserve"> IF(E26=12,VLOOKUP(V26,'12 лет'!$F$4:$K$75,6),IF(E26=11,VLOOKUP(V26,'11 лет'!$H$4:$M$75,6),IF(E26=13,VLOOKUP(V26,'13 лет'!$G$4:$L$75,6), IF(E26=14, VLOOKUP(V26,'14 лет'!$K$4:$P$74,6),""))))</f>
        <v>17</v>
      </c>
      <c r="X26" s="171">
        <v>-20</v>
      </c>
      <c r="Y26" s="249">
        <f ca="1" xml:space="preserve"> IF(E26=12,VLOOKUP(X26,'12 лет'!$J$4:$K$75,2),IF(E26=11,VLOOKUP(X26,'11 лет'!$L$4:$M$75,2),IF(E26=13,VLOOKUP(X26,'13 лет'!$K$4:$L$75,2), IF(E26=14, VLOOKUP(X26,'14 лет'!$O$4:$P$74,2),""))))</f>
        <v>0</v>
      </c>
      <c r="Z26" s="252">
        <v>6.2</v>
      </c>
      <c r="AA26" s="249">
        <f ca="1">IF(E26=12,VLOOKUP(Z26,'12 лет'!$C$4:$D$75,2),IF(E26=11,VLOOKUP(Z26,'11 лет'!$C$3:$E$76,3),IF(E26=13,VLOOKUP(Z26,'13 лет'!$C$3:$E$75,3),IF(E26=14,VLOOKUP(Z26,'14 лет'!$D$3:$I$74,6),""))))</f>
        <v>17</v>
      </c>
      <c r="AB26" s="172"/>
      <c r="AC26" s="169" t="str">
        <f ca="1">IF(E26&lt;=9+OR(10),"Нет",IF(E26&lt;=11+OR(12),"Нет",IF(E26&lt;=13+OR(14)+OR(15),"Нет", IF(E26&lt;=16+OR(17),VLOOKUP(AB26,'14 лет'!$F$3:$I$74,4),""))))</f>
        <v>Нет</v>
      </c>
      <c r="AD26" s="172"/>
      <c r="AE26" s="169">
        <f ca="1">IF(E26&lt;=11+OR(12),VLOOKUP(AD26,'11 лет'!$F$4:$M$75,8),IF(E26&lt;=13+OR(14)+OR(15),VLOOKUP(AD26,'13 лет'!$F$4:$L$75,7),""))</f>
        <v>0</v>
      </c>
      <c r="AF26" s="172"/>
      <c r="AG26" s="176" t="str">
        <f ca="1" xml:space="preserve"> IF(E26&lt;=9+OR(10),VLOOKUP(AF26,'12 лет'!$G$4:$K$75,5),"")</f>
        <v/>
      </c>
      <c r="AH26" s="268">
        <f t="shared" ca="1" si="0"/>
        <v>168</v>
      </c>
      <c r="AI26" s="269">
        <f t="shared" ca="1" si="1"/>
        <v>15</v>
      </c>
    </row>
    <row r="27" spans="1:35" ht="15.75">
      <c r="A27" s="108">
        <v>23</v>
      </c>
      <c r="B27" s="109" t="s">
        <v>457</v>
      </c>
      <c r="C27" s="110">
        <v>41311</v>
      </c>
      <c r="D27" s="110"/>
      <c r="E27" s="267">
        <f t="shared" ca="1" si="2"/>
        <v>12</v>
      </c>
      <c r="F27" s="168"/>
      <c r="G27" s="249" t="str">
        <f ca="1">IF(E27=12,"Нет",IF(E27=11,"Нет",IF(E27=13,VLOOKUP(F27,'13 лет'!$B$3:$E$75,4),IF(E27=14,VLOOKUP(F27,'14 лет'!$E$5:$I$75,5),""))))</f>
        <v>Нет</v>
      </c>
      <c r="H27" s="168"/>
      <c r="I27" s="169" t="str">
        <f ca="1">IF(E27&lt;=9+OR(10),VLOOKUP(H27,'12 лет'!$B$3:$D$75,3),IF(E27&lt;=11+OR(12),"Нет",IF(E27&lt;=13+OR(14)+OR(15),"Нет",IF(E27&lt;=16+OR(17),VLOOKUP(H27,'14 лет'!$D$3:$I$75,6),""))))</f>
        <v>Нет</v>
      </c>
      <c r="J27" s="251">
        <v>7.31</v>
      </c>
      <c r="K27" s="249">
        <f ca="1">IF(E27=12,VLOOKUP(J27,'12 лет'!$A$4:$D$75,4),IF(E27=11,VLOOKUP(J27,'11 лет'!$A$3:$E$76,5),IF(E27=13,VLOOKUP(J27,'13 лет'!$A$3:$E$75,5),IF(E27=14,VLOOKUP(J27,'14 лет'!$B$5:$I$75,8),""))))</f>
        <v>0</v>
      </c>
      <c r="L27" s="170"/>
      <c r="M27" s="169" t="str">
        <f ca="1">IF(E27&lt;=9+OR(10),VLOOKUP(L27,'12 лет'!$A$4:$D$75,4),IF(E27&lt;=11+OR(12),"Нет",IF(E27&lt;=13+OR(14)+OR(15),"Нет", IF(E27&lt;=16+OR(17)+OR(18),VLOOKUP(L27,'14 лет'!$H$3:$I$75,2),""))))</f>
        <v>Нет</v>
      </c>
      <c r="N27" s="170"/>
      <c r="O27" s="169" t="str">
        <f ca="1">IF(E27&lt;=9+OR(10),"Нет",IF(E27&lt;=11+OR(12),"Нет",IF(E27&lt;=13+OR(14)+OR(15),"Нет", IF(E27&lt;=16+OR(17)+OR(18),VLOOKUP(N27,'14 лет'!$G$3:$I$75,3),""))))</f>
        <v>Нет</v>
      </c>
      <c r="P27" s="168"/>
      <c r="Q27" s="169">
        <f ca="1">IF(E27&lt;=10,"Нет",IF(E27&lt;=11+OR(12),VLOOKUP(P27,'11 лет'!$H$4:$M$75,6),IF(E27&lt;=13+OR(14)+OR(15),VLOOKUP(P27,'13 лет'!$H$4:$L$75,5),IF(E27&lt;=16+OR(17),VLOOKUP(P27,'14 лет'!$L$3:$P$75,5),""))))</f>
        <v>0</v>
      </c>
      <c r="R27" s="109">
        <v>25</v>
      </c>
      <c r="S27" s="249">
        <f ca="1">IF(E27=12,VLOOKUP(R27,'12 лет'!$I$4:$K$75,3),IF(E27=11,VLOOKUP(R27,'11 лет'!$K$3:$M$76,3),IF(E27=13,VLOOKUP(R27,'13 лет'!$J$4:$L$75,3), IF(E27=14,VLOOKUP(R27,'14 лет'!$N$5:$P$75,3),""))))</f>
        <v>34</v>
      </c>
      <c r="T27" s="109">
        <v>151</v>
      </c>
      <c r="U27" s="249">
        <f ca="1">IF(E27=12,VLOOKUP(T27,'12 лет'!$H$4:$K$74,4),IF(E27=11,VLOOKUP(T27,'11 лет'!$J$4:$M$75,4),IF(E27=13,VLOOKUP(T27,'13 лет'!$I$4:$L$75,4),IF(E27=14, VLOOKUP(T27,'14 лет'!$M$4:$P$74,4),""))))</f>
        <v>12</v>
      </c>
      <c r="V27" s="109">
        <v>2</v>
      </c>
      <c r="W27" s="249">
        <f ca="1" xml:space="preserve"> IF(E27=12,VLOOKUP(V27,'12 лет'!$F$4:$K$75,6),IF(E27=11,VLOOKUP(V27,'11 лет'!$H$4:$M$75,6),IF(E27=13,VLOOKUP(V27,'13 лет'!$G$4:$L$75,6), IF(E27=14, VLOOKUP(V27,'14 лет'!$K$4:$P$74,6),""))))</f>
        <v>13</v>
      </c>
      <c r="X27" s="171">
        <v>-20</v>
      </c>
      <c r="Y27" s="249">
        <f ca="1" xml:space="preserve"> IF(E27=12,VLOOKUP(X27,'12 лет'!$J$4:$K$75,2),IF(E27=11,VLOOKUP(X27,'11 лет'!$L$4:$M$75,2),IF(E27=13,VLOOKUP(X27,'13 лет'!$K$4:$L$75,2), IF(E27=14, VLOOKUP(X27,'14 лет'!$O$4:$P$74,2),""))))</f>
        <v>0</v>
      </c>
      <c r="Z27" s="252">
        <v>6.5</v>
      </c>
      <c r="AA27" s="249">
        <f ca="1">IF(E27=12,VLOOKUP(Z27,'12 лет'!$C$4:$D$75,2),IF(E27=11,VLOOKUP(Z27,'11 лет'!$C$3:$E$76,3),IF(E27=13,VLOOKUP(Z27,'13 лет'!$C$3:$E$75,3),IF(E27=14,VLOOKUP(Z27,'14 лет'!$D$3:$I$74,6),""))))</f>
        <v>3</v>
      </c>
      <c r="AB27" s="172"/>
      <c r="AC27" s="169" t="str">
        <f ca="1">IF(E27&lt;=9+OR(10),"Нет",IF(E27&lt;=11+OR(12),"Нет",IF(E27&lt;=13+OR(14)+OR(15),"Нет", IF(E27&lt;=16+OR(17),VLOOKUP(AB27,'14 лет'!$F$3:$I$74,4),""))))</f>
        <v>Нет</v>
      </c>
      <c r="AD27" s="172"/>
      <c r="AE27" s="169">
        <f ca="1">IF(E27&lt;=11+OR(12),VLOOKUP(AD27,'11 лет'!$F$4:$M$75,8),IF(E27&lt;=13+OR(14)+OR(15),VLOOKUP(AD27,'13 лет'!$F$4:$L$75,7),""))</f>
        <v>0</v>
      </c>
      <c r="AF27" s="172"/>
      <c r="AG27" s="176" t="str">
        <f ca="1" xml:space="preserve"> IF(E27&lt;=9+OR(10),VLOOKUP(AF27,'12 лет'!$G$4:$K$75,5),"")</f>
        <v/>
      </c>
      <c r="AH27" s="268">
        <f t="shared" ca="1" si="0"/>
        <v>62</v>
      </c>
      <c r="AI27" s="269">
        <f t="shared" ca="1" si="1"/>
        <v>28</v>
      </c>
    </row>
    <row r="28" spans="1:35" ht="15.75">
      <c r="A28" s="108">
        <v>24</v>
      </c>
      <c r="B28" s="109" t="s">
        <v>458</v>
      </c>
      <c r="C28" s="110">
        <v>41395</v>
      </c>
      <c r="D28" s="110"/>
      <c r="E28" s="267">
        <f t="shared" ca="1" si="2"/>
        <v>11</v>
      </c>
      <c r="F28" s="168"/>
      <c r="G28" s="249" t="str">
        <f ca="1">IF(E28=12,"Нет",IF(E28=11,"Нет",IF(E28=13,VLOOKUP(F28,'13 лет'!$B$3:$E$75,4),IF(E28=14,VLOOKUP(F28,'14 лет'!$E$5:$I$75,5),""))))</f>
        <v>Нет</v>
      </c>
      <c r="H28" s="168"/>
      <c r="I28" s="169" t="str">
        <f ca="1">IF(E28&lt;=9+OR(10),VLOOKUP(H28,'12 лет'!$B$3:$D$75,3),IF(E28&lt;=11+OR(12),"Нет",IF(E28&lt;=13+OR(14)+OR(15),"Нет",IF(E28&lt;=16+OR(17),VLOOKUP(H28,'14 лет'!$D$3:$I$75,6),""))))</f>
        <v>Нет</v>
      </c>
      <c r="J28" s="251">
        <v>5.55</v>
      </c>
      <c r="K28" s="249">
        <f ca="1">IF(E28=12,VLOOKUP(J28,'12 лет'!$A$4:$D$75,4),IF(E28=11,VLOOKUP(J28,'11 лет'!$A$3:$E$76,5),IF(E28=13,VLOOKUP(J28,'13 лет'!$A$3:$E$75,5),IF(E28=14,VLOOKUP(J28,'14 лет'!$B$5:$I$75,8),""))))</f>
        <v>70</v>
      </c>
      <c r="L28" s="170"/>
      <c r="M28" s="169" t="str">
        <f ca="1">IF(E28&lt;=9+OR(10),VLOOKUP(L28,'12 лет'!$A$4:$D$75,4),IF(E28&lt;=11+OR(12),"Нет",IF(E28&lt;=13+OR(14)+OR(15),"Нет", IF(E28&lt;=16+OR(17)+OR(18),VLOOKUP(L28,'14 лет'!$H$3:$I$75,2),""))))</f>
        <v>Нет</v>
      </c>
      <c r="N28" s="170"/>
      <c r="O28" s="169" t="str">
        <f ca="1">IF(E28&lt;=9+OR(10),"Нет",IF(E28&lt;=11+OR(12),"Нет",IF(E28&lt;=13+OR(14)+OR(15),"Нет", IF(E28&lt;=16+OR(17)+OR(18),VLOOKUP(N28,'14 лет'!$G$3:$I$75,3),""))))</f>
        <v>Нет</v>
      </c>
      <c r="P28" s="168"/>
      <c r="Q28" s="169">
        <f ca="1">IF(E28&lt;=10,"Нет",IF(E28&lt;=11+OR(12),VLOOKUP(P28,'11 лет'!$H$4:$M$75,6),IF(E28&lt;=13+OR(14)+OR(15),VLOOKUP(P28,'13 лет'!$H$4:$L$75,5),IF(E28&lt;=16+OR(17),VLOOKUP(P28,'14 лет'!$L$3:$P$75,5),""))))</f>
        <v>0</v>
      </c>
      <c r="R28" s="109">
        <v>32</v>
      </c>
      <c r="S28" s="249">
        <f ca="1">IF(E28=12,VLOOKUP(R28,'12 лет'!$I$4:$K$75,3),IF(E28=11,VLOOKUP(R28,'11 лет'!$K$3:$M$76,3),IF(E28=13,VLOOKUP(R28,'13 лет'!$J$4:$L$75,3), IF(E28=14,VLOOKUP(R28,'14 лет'!$N$5:$P$75,3),""))))</f>
        <v>54</v>
      </c>
      <c r="T28" s="109">
        <v>165</v>
      </c>
      <c r="U28" s="249">
        <f ca="1">IF(E28=12,VLOOKUP(T28,'12 лет'!$H$4:$K$74,4),IF(E28=11,VLOOKUP(T28,'11 лет'!$J$4:$M$75,4),IF(E28=13,VLOOKUP(T28,'13 лет'!$I$4:$L$75,4),IF(E28=14, VLOOKUP(T28,'14 лет'!$M$4:$P$74,4),""))))</f>
        <v>22</v>
      </c>
      <c r="V28" s="109">
        <v>4</v>
      </c>
      <c r="W28" s="249">
        <f ca="1" xml:space="preserve"> IF(E28=12,VLOOKUP(V28,'12 лет'!$F$4:$K$75,6),IF(E28=11,VLOOKUP(V28,'11 лет'!$H$4:$M$75,6),IF(E28=13,VLOOKUP(V28,'13 лет'!$G$4:$L$75,6), IF(E28=14, VLOOKUP(V28,'14 лет'!$K$4:$P$74,6),""))))</f>
        <v>25</v>
      </c>
      <c r="X28" s="171">
        <v>-20</v>
      </c>
      <c r="Y28" s="249">
        <f ca="1" xml:space="preserve"> IF(E28=12,VLOOKUP(X28,'12 лет'!$J$4:$K$75,2),IF(E28=11,VLOOKUP(X28,'11 лет'!$L$4:$M$75,2),IF(E28=13,VLOOKUP(X28,'13 лет'!$K$4:$L$75,2), IF(E28=14, VLOOKUP(X28,'14 лет'!$O$4:$P$74,2),""))))</f>
        <v>0</v>
      </c>
      <c r="Z28" s="252">
        <v>5.5</v>
      </c>
      <c r="AA28" s="249">
        <f ca="1">IF(E28=12,VLOOKUP(Z28,'12 лет'!$C$4:$D$75,2),IF(E28=11,VLOOKUP(Z28,'11 лет'!$C$3:$E$76,3),IF(E28=13,VLOOKUP(Z28,'13 лет'!$C$3:$E$75,3),IF(E28=14,VLOOKUP(Z28,'14 лет'!$D$3:$I$74,6),""))))</f>
        <v>40</v>
      </c>
      <c r="AB28" s="172"/>
      <c r="AC28" s="169" t="str">
        <f ca="1">IF(E28&lt;=9+OR(10),"Нет",IF(E28&lt;=11+OR(12),"Нет",IF(E28&lt;=13+OR(14)+OR(15),"Нет", IF(E28&lt;=16+OR(17),VLOOKUP(AB28,'14 лет'!$F$3:$I$74,4),""))))</f>
        <v>Нет</v>
      </c>
      <c r="AD28" s="172"/>
      <c r="AE28" s="169">
        <f ca="1">IF(E28&lt;=11+OR(12),VLOOKUP(AD28,'11 лет'!$F$4:$M$75,8),IF(E28&lt;=13+OR(14)+OR(15),VLOOKUP(AD28,'13 лет'!$F$4:$L$75,7),""))</f>
        <v>0</v>
      </c>
      <c r="AF28" s="172"/>
      <c r="AG28" s="176" t="str">
        <f ca="1" xml:space="preserve"> IF(E28&lt;=9+OR(10),VLOOKUP(AF28,'12 лет'!$G$4:$K$75,5),"")</f>
        <v/>
      </c>
      <c r="AH28" s="268">
        <f t="shared" ca="1" si="0"/>
        <v>211</v>
      </c>
      <c r="AI28" s="269">
        <f t="shared" ca="1" si="1"/>
        <v>8</v>
      </c>
    </row>
    <row r="29" spans="1:35" ht="15.75">
      <c r="A29" s="108">
        <v>25</v>
      </c>
      <c r="B29" s="109" t="s">
        <v>459</v>
      </c>
      <c r="C29" s="110">
        <v>41655</v>
      </c>
      <c r="D29" s="110"/>
      <c r="E29" s="267">
        <f t="shared" ca="1" si="2"/>
        <v>11</v>
      </c>
      <c r="F29" s="168"/>
      <c r="G29" s="249" t="str">
        <f ca="1">IF(E29=12,"Нет",IF(E29=11,"Нет",IF(E29=13,VLOOKUP(F29,'13 лет'!$B$3:$E$75,4),IF(E29=14,VLOOKUP(F29,'14 лет'!$E$5:$I$75,5),""))))</f>
        <v>Нет</v>
      </c>
      <c r="H29" s="168"/>
      <c r="I29" s="169" t="str">
        <f ca="1">IF(E29&lt;=9+OR(10),VLOOKUP(H29,'12 лет'!$B$3:$D$75,3),IF(E29&lt;=11+OR(12),"Нет",IF(E29&lt;=13+OR(14)+OR(15),"Нет",IF(E29&lt;=16+OR(17),VLOOKUP(H29,'14 лет'!$D$3:$I$75,6),""))))</f>
        <v>Нет</v>
      </c>
      <c r="J29" s="251">
        <v>6.38</v>
      </c>
      <c r="K29" s="249">
        <f ca="1">IF(E29=12,VLOOKUP(J29,'12 лет'!$A$4:$D$75,4),IF(E29=11,VLOOKUP(J29,'11 лет'!$A$3:$E$76,5),IF(E29=13,VLOOKUP(J29,'13 лет'!$A$3:$E$75,5),IF(E29=14,VLOOKUP(J29,'14 лет'!$B$5:$I$75,8),""))))</f>
        <v>70</v>
      </c>
      <c r="L29" s="170"/>
      <c r="M29" s="169" t="str">
        <f ca="1">IF(E29&lt;=9+OR(10),VLOOKUP(L29,'12 лет'!$A$4:$D$75,4),IF(E29&lt;=11+OR(12),"Нет",IF(E29&lt;=13+OR(14)+OR(15),"Нет", IF(E29&lt;=16+OR(17)+OR(18),VLOOKUP(L29,'14 лет'!$H$3:$I$75,2),""))))</f>
        <v>Нет</v>
      </c>
      <c r="N29" s="170"/>
      <c r="O29" s="169" t="str">
        <f ca="1">IF(E29&lt;=9+OR(10),"Нет",IF(E29&lt;=11+OR(12),"Нет",IF(E29&lt;=13+OR(14)+OR(15),"Нет", IF(E29&lt;=16+OR(17)+OR(18),VLOOKUP(N29,'14 лет'!$G$3:$I$75,3),""))))</f>
        <v>Нет</v>
      </c>
      <c r="P29" s="168"/>
      <c r="Q29" s="169">
        <f ca="1">IF(E29&lt;=10,"Нет",IF(E29&lt;=11+OR(12),VLOOKUP(P29,'11 лет'!$H$4:$M$75,6),IF(E29&lt;=13+OR(14)+OR(15),VLOOKUP(P29,'13 лет'!$H$4:$L$75,5),IF(E29&lt;=16+OR(17),VLOOKUP(P29,'14 лет'!$L$3:$P$75,5),""))))</f>
        <v>0</v>
      </c>
      <c r="R29" s="109">
        <v>21</v>
      </c>
      <c r="S29" s="249">
        <f ca="1">IF(E29=12,VLOOKUP(R29,'12 лет'!$I$4:$K$75,3),IF(E29=11,VLOOKUP(R29,'11 лет'!$K$3:$M$76,3),IF(E29=13,VLOOKUP(R29,'13 лет'!$J$4:$L$75,3), IF(E29=14,VLOOKUP(R29,'14 лет'!$N$5:$P$75,3),""))))</f>
        <v>31</v>
      </c>
      <c r="T29" s="109">
        <v>152</v>
      </c>
      <c r="U29" s="249">
        <f ca="1">IF(E29=12,VLOOKUP(T29,'12 лет'!$H$4:$K$74,4),IF(E29=11,VLOOKUP(T29,'11 лет'!$J$4:$M$75,4),IF(E29=13,VLOOKUP(T29,'13 лет'!$I$4:$L$75,4),IF(E29=14, VLOOKUP(T29,'14 лет'!$M$4:$P$74,4),""))))</f>
        <v>16</v>
      </c>
      <c r="V29" s="109">
        <v>3</v>
      </c>
      <c r="W29" s="249">
        <f ca="1" xml:space="preserve"> IF(E29=12,VLOOKUP(V29,'12 лет'!$F$4:$K$75,6),IF(E29=11,VLOOKUP(V29,'11 лет'!$H$4:$M$75,6),IF(E29=13,VLOOKUP(V29,'13 лет'!$G$4:$L$75,6), IF(E29=14, VLOOKUP(V29,'14 лет'!$K$4:$P$74,6),""))))</f>
        <v>21</v>
      </c>
      <c r="X29" s="171">
        <v>-20</v>
      </c>
      <c r="Y29" s="249">
        <f ca="1" xml:space="preserve"> IF(E29=12,VLOOKUP(X29,'12 лет'!$J$4:$K$75,2),IF(E29=11,VLOOKUP(X29,'11 лет'!$L$4:$M$75,2),IF(E29=13,VLOOKUP(X29,'13 лет'!$K$4:$L$75,2), IF(E29=14, VLOOKUP(X29,'14 лет'!$O$4:$P$74,2),""))))</f>
        <v>0</v>
      </c>
      <c r="Z29" s="252">
        <v>5.9</v>
      </c>
      <c r="AA29" s="249">
        <f ca="1">IF(E29=12,VLOOKUP(Z29,'12 лет'!$C$4:$D$75,2),IF(E29=11,VLOOKUP(Z29,'11 лет'!$C$3:$E$76,3),IF(E29=13,VLOOKUP(Z29,'13 лет'!$C$3:$E$75,3),IF(E29=14,VLOOKUP(Z29,'14 лет'!$D$3:$I$74,6),""))))</f>
        <v>26</v>
      </c>
      <c r="AB29" s="172"/>
      <c r="AC29" s="169" t="str">
        <f ca="1">IF(E29&lt;=9+OR(10),"Нет",IF(E29&lt;=11+OR(12),"Нет",IF(E29&lt;=13+OR(14)+OR(15),"Нет", IF(E29&lt;=16+OR(17),VLOOKUP(AB29,'14 лет'!$F$3:$I$74,4),""))))</f>
        <v>Нет</v>
      </c>
      <c r="AD29" s="172"/>
      <c r="AE29" s="169">
        <f ca="1">IF(E29&lt;=11+OR(12),VLOOKUP(AD29,'11 лет'!$F$4:$M$75,8),IF(E29&lt;=13+OR(14)+OR(15),VLOOKUP(AD29,'13 лет'!$F$4:$L$75,7),""))</f>
        <v>0</v>
      </c>
      <c r="AF29" s="172"/>
      <c r="AG29" s="176" t="str">
        <f ca="1" xml:space="preserve"> IF(E29&lt;=9+OR(10),VLOOKUP(AF29,'12 лет'!$G$4:$K$75,5),"")</f>
        <v/>
      </c>
      <c r="AH29" s="268">
        <f t="shared" ca="1" si="0"/>
        <v>164</v>
      </c>
      <c r="AI29" s="269">
        <f t="shared" ca="1" si="1"/>
        <v>16</v>
      </c>
    </row>
    <row r="30" spans="1:35" ht="15.75">
      <c r="A30" s="108">
        <v>26</v>
      </c>
      <c r="B30" s="109" t="s">
        <v>460</v>
      </c>
      <c r="C30" s="110">
        <v>41617</v>
      </c>
      <c r="D30" s="110"/>
      <c r="E30" s="267">
        <f t="shared" ca="1" si="2"/>
        <v>11</v>
      </c>
      <c r="F30" s="168"/>
      <c r="G30" s="249" t="str">
        <f ca="1">IF(E30=12,"Нет",IF(E30=11,"Нет",IF(E30=13,VLOOKUP(F30,'13 лет'!$B$3:$E$75,4),IF(E30=14,VLOOKUP(F30,'14 лет'!$E$5:$I$75,5),""))))</f>
        <v>Нет</v>
      </c>
      <c r="H30" s="168"/>
      <c r="I30" s="169" t="str">
        <f ca="1">IF(E30&lt;=9+OR(10),VLOOKUP(H30,'12 лет'!$B$3:$D$75,3),IF(E30&lt;=11+OR(12),"Нет",IF(E30&lt;=13+OR(14)+OR(15),"Нет",IF(E30&lt;=16+OR(17),VLOOKUP(H30,'14 лет'!$D$3:$I$75,6),""))))</f>
        <v>Нет</v>
      </c>
      <c r="J30" s="251">
        <v>6.54</v>
      </c>
      <c r="K30" s="249">
        <f ca="1">IF(E30=12,VLOOKUP(J30,'12 лет'!$A$4:$D$75,4),IF(E30=11,VLOOKUP(J30,'11 лет'!$A$3:$E$76,5),IF(E30=13,VLOOKUP(J30,'13 лет'!$A$3:$E$75,5),IF(E30=14,VLOOKUP(J30,'14 лет'!$B$5:$I$75,8),""))))</f>
        <v>70</v>
      </c>
      <c r="L30" s="170"/>
      <c r="M30" s="169" t="str">
        <f ca="1">IF(E30&lt;=9+OR(10),VLOOKUP(L30,'12 лет'!$A$4:$D$75,4),IF(E30&lt;=11+OR(12),"Нет",IF(E30&lt;=13+OR(14)+OR(15),"Нет", IF(E30&lt;=16+OR(17)+OR(18),VLOOKUP(L30,'14 лет'!$H$3:$I$75,2),""))))</f>
        <v>Нет</v>
      </c>
      <c r="N30" s="170"/>
      <c r="O30" s="169" t="str">
        <f ca="1">IF(E30&lt;=9+OR(10),"Нет",IF(E30&lt;=11+OR(12),"Нет",IF(E30&lt;=13+OR(14)+OR(15),"Нет", IF(E30&lt;=16+OR(17)+OR(18),VLOOKUP(N30,'14 лет'!$G$3:$I$75,3),""))))</f>
        <v>Нет</v>
      </c>
      <c r="P30" s="168"/>
      <c r="Q30" s="169">
        <f ca="1">IF(E30&lt;=10,"Нет",IF(E30&lt;=11+OR(12),VLOOKUP(P30,'11 лет'!$H$4:$M$75,6),IF(E30&lt;=13+OR(14)+OR(15),VLOOKUP(P30,'13 лет'!$H$4:$L$75,5),IF(E30&lt;=16+OR(17),VLOOKUP(P30,'14 лет'!$L$3:$P$75,5),""))))</f>
        <v>0</v>
      </c>
      <c r="R30" s="109">
        <v>24</v>
      </c>
      <c r="S30" s="249">
        <f ca="1">IF(E30=12,VLOOKUP(R30,'12 лет'!$I$4:$K$75,3),IF(E30=11,VLOOKUP(R30,'11 лет'!$K$3:$M$76,3),IF(E30=13,VLOOKUP(R30,'13 лет'!$J$4:$L$75,3), IF(E30=14,VLOOKUP(R30,'14 лет'!$N$5:$P$75,3),""))))</f>
        <v>37</v>
      </c>
      <c r="T30" s="109">
        <v>136</v>
      </c>
      <c r="U30" s="249">
        <f ca="1">IF(E30=12,VLOOKUP(T30,'12 лет'!$H$4:$K$74,4),IF(E30=11,VLOOKUP(T30,'11 лет'!$J$4:$M$75,4),IF(E30=13,VLOOKUP(T30,'13 лет'!$I$4:$L$75,4),IF(E30=14, VLOOKUP(T30,'14 лет'!$M$4:$P$74,4),""))))</f>
        <v>9</v>
      </c>
      <c r="V30" s="109">
        <v>1</v>
      </c>
      <c r="W30" s="249">
        <f ca="1" xml:space="preserve"> IF(E30=12,VLOOKUP(V30,'12 лет'!$F$4:$K$75,6),IF(E30=11,VLOOKUP(V30,'11 лет'!$H$4:$M$75,6),IF(E30=13,VLOOKUP(V30,'13 лет'!$G$4:$L$75,6), IF(E30=14, VLOOKUP(V30,'14 лет'!$K$4:$P$74,6),""))))</f>
        <v>13</v>
      </c>
      <c r="X30" s="171">
        <v>-20</v>
      </c>
      <c r="Y30" s="249">
        <f ca="1" xml:space="preserve"> IF(E30=12,VLOOKUP(X30,'12 лет'!$J$4:$K$75,2),IF(E30=11,VLOOKUP(X30,'11 лет'!$L$4:$M$75,2),IF(E30=13,VLOOKUP(X30,'13 лет'!$K$4:$L$75,2), IF(E30=14, VLOOKUP(X30,'14 лет'!$O$4:$P$74,2),""))))</f>
        <v>0</v>
      </c>
      <c r="Z30" s="252">
        <v>6.1</v>
      </c>
      <c r="AA30" s="249">
        <f ca="1">IF(E30=12,VLOOKUP(Z30,'12 лет'!$C$4:$D$75,2),IF(E30=11,VLOOKUP(Z30,'11 лет'!$C$3:$E$76,3),IF(E30=13,VLOOKUP(Z30,'13 лет'!$C$3:$E$75,3),IF(E30=14,VLOOKUP(Z30,'14 лет'!$D$3:$I$74,6),""))))</f>
        <v>20</v>
      </c>
      <c r="AB30" s="172"/>
      <c r="AC30" s="169" t="str">
        <f ca="1">IF(E30&lt;=9+OR(10),"Нет",IF(E30&lt;=11+OR(12),"Нет",IF(E30&lt;=13+OR(14)+OR(15),"Нет", IF(E30&lt;=16+OR(17),VLOOKUP(AB30,'14 лет'!$F$3:$I$74,4),""))))</f>
        <v>Нет</v>
      </c>
      <c r="AD30" s="172"/>
      <c r="AE30" s="169">
        <f ca="1">IF(E30&lt;=11+OR(12),VLOOKUP(AD30,'11 лет'!$F$4:$M$75,8),IF(E30&lt;=13+OR(14)+OR(15),VLOOKUP(AD30,'13 лет'!$F$4:$L$75,7),""))</f>
        <v>0</v>
      </c>
      <c r="AF30" s="172"/>
      <c r="AG30" s="176" t="str">
        <f ca="1" xml:space="preserve"> IF(E30&lt;=9+OR(10),VLOOKUP(AF30,'12 лет'!$G$4:$K$75,5),"")</f>
        <v/>
      </c>
      <c r="AH30" s="268">
        <f t="shared" ca="1" si="0"/>
        <v>149</v>
      </c>
      <c r="AI30" s="269">
        <f t="shared" ca="1" si="1"/>
        <v>22</v>
      </c>
    </row>
    <row r="31" spans="1:35" ht="15.75">
      <c r="A31" s="108">
        <v>27</v>
      </c>
      <c r="B31" s="109" t="s">
        <v>461</v>
      </c>
      <c r="C31" s="110">
        <v>41575</v>
      </c>
      <c r="D31" s="110"/>
      <c r="E31" s="267">
        <f t="shared" ca="1" si="2"/>
        <v>11</v>
      </c>
      <c r="F31" s="168"/>
      <c r="G31" s="249" t="str">
        <f ca="1">IF(E31=12,"Нет",IF(E31=11,"Нет",IF(E31=13,VLOOKUP(F31,'13 лет'!$B$3:$E$75,4),IF(E31=14,VLOOKUP(F31,'14 лет'!$E$5:$I$75,5),""))))</f>
        <v>Нет</v>
      </c>
      <c r="H31" s="168"/>
      <c r="I31" s="169" t="str">
        <f ca="1">IF(E31&lt;=9+OR(10),VLOOKUP(H31,'12 лет'!$B$3:$D$75,3),IF(E31&lt;=11+OR(12),"Нет",IF(E31&lt;=13+OR(14)+OR(15),"Нет",IF(E31&lt;=16+OR(17),VLOOKUP(H31,'14 лет'!$D$3:$I$75,6),""))))</f>
        <v>Нет</v>
      </c>
      <c r="J31" s="251">
        <v>6.34</v>
      </c>
      <c r="K31" s="249">
        <f ca="1">IF(E31=12,VLOOKUP(J31,'12 лет'!$A$4:$D$75,4),IF(E31=11,VLOOKUP(J31,'11 лет'!$A$3:$E$76,5),IF(E31=13,VLOOKUP(J31,'13 лет'!$A$3:$E$75,5),IF(E31=14,VLOOKUP(J31,'14 лет'!$B$5:$I$75,8),""))))</f>
        <v>70</v>
      </c>
      <c r="L31" s="170"/>
      <c r="M31" s="169" t="str">
        <f ca="1">IF(E31&lt;=9+OR(10),VLOOKUP(L31,'12 лет'!$A$4:$D$75,4),IF(E31&lt;=11+OR(12),"Нет",IF(E31&lt;=13+OR(14)+OR(15),"Нет", IF(E31&lt;=16+OR(17)+OR(18),VLOOKUP(L31,'14 лет'!$H$3:$I$75,2),""))))</f>
        <v>Нет</v>
      </c>
      <c r="N31" s="170"/>
      <c r="O31" s="169" t="str">
        <f ca="1">IF(E31&lt;=9+OR(10),"Нет",IF(E31&lt;=11+OR(12),"Нет",IF(E31&lt;=13+OR(14)+OR(15),"Нет", IF(E31&lt;=16+OR(17)+OR(18),VLOOKUP(N31,'14 лет'!$G$3:$I$75,3),""))))</f>
        <v>Нет</v>
      </c>
      <c r="P31" s="168"/>
      <c r="Q31" s="169">
        <f ca="1">IF(E31&lt;=10,"Нет",IF(E31&lt;=11+OR(12),VLOOKUP(P31,'11 лет'!$H$4:$M$75,6),IF(E31&lt;=13+OR(14)+OR(15),VLOOKUP(P31,'13 лет'!$H$4:$L$75,5),IF(E31&lt;=16+OR(17),VLOOKUP(P31,'14 лет'!$L$3:$P$75,5),""))))</f>
        <v>0</v>
      </c>
      <c r="R31" s="109">
        <v>22</v>
      </c>
      <c r="S31" s="249">
        <f ca="1">IF(E31=12,VLOOKUP(R31,'12 лет'!$I$4:$K$75,3),IF(E31=11,VLOOKUP(R31,'11 лет'!$K$3:$M$76,3),IF(E31=13,VLOOKUP(R31,'13 лет'!$J$4:$L$75,3), IF(E31=14,VLOOKUP(R31,'14 лет'!$N$5:$P$75,3),""))))</f>
        <v>33</v>
      </c>
      <c r="T31" s="109">
        <v>128</v>
      </c>
      <c r="U31" s="249">
        <f ca="1">IF(E31=12,VLOOKUP(T31,'12 лет'!$H$4:$K$74,4),IF(E31=11,VLOOKUP(T31,'11 лет'!$J$4:$M$75,4),IF(E31=13,VLOOKUP(T31,'13 лет'!$I$4:$L$75,4),IF(E31=14, VLOOKUP(T31,'14 лет'!$M$4:$P$74,4),""))))</f>
        <v>7</v>
      </c>
      <c r="V31" s="109">
        <v>1</v>
      </c>
      <c r="W31" s="249">
        <f ca="1" xml:space="preserve"> IF(E31=12,VLOOKUP(V31,'12 лет'!$F$4:$K$75,6),IF(E31=11,VLOOKUP(V31,'11 лет'!$H$4:$M$75,6),IF(E31=13,VLOOKUP(V31,'13 лет'!$G$4:$L$75,6), IF(E31=14, VLOOKUP(V31,'14 лет'!$K$4:$P$74,6),""))))</f>
        <v>13</v>
      </c>
      <c r="X31" s="171">
        <v>-20</v>
      </c>
      <c r="Y31" s="249">
        <f ca="1" xml:space="preserve"> IF(E31=12,VLOOKUP(X31,'12 лет'!$J$4:$K$75,2),IF(E31=11,VLOOKUP(X31,'11 лет'!$L$4:$M$75,2),IF(E31=13,VLOOKUP(X31,'13 лет'!$K$4:$L$75,2), IF(E31=14, VLOOKUP(X31,'14 лет'!$O$4:$P$74,2),""))))</f>
        <v>0</v>
      </c>
      <c r="Z31" s="252">
        <v>6.5</v>
      </c>
      <c r="AA31" s="249">
        <f ca="1">IF(E31=12,VLOOKUP(Z31,'12 лет'!$C$4:$D$75,2),IF(E31=11,VLOOKUP(Z31,'11 лет'!$C$3:$E$76,3),IF(E31=13,VLOOKUP(Z31,'13 лет'!$C$3:$E$75,3),IF(E31=14,VLOOKUP(Z31,'14 лет'!$D$3:$I$74,6),""))))</f>
        <v>9</v>
      </c>
      <c r="AB31" s="172"/>
      <c r="AC31" s="169" t="str">
        <f ca="1">IF(E31&lt;=9+OR(10),"Нет",IF(E31&lt;=11+OR(12),"Нет",IF(E31&lt;=13+OR(14)+OR(15),"Нет", IF(E31&lt;=16+OR(17),VLOOKUP(AB31,'14 лет'!$F$3:$I$74,4),""))))</f>
        <v>Нет</v>
      </c>
      <c r="AD31" s="172"/>
      <c r="AE31" s="169">
        <f ca="1">IF(E31&lt;=11+OR(12),VLOOKUP(AD31,'11 лет'!$F$4:$M$75,8),IF(E31&lt;=13+OR(14)+OR(15),VLOOKUP(AD31,'13 лет'!$F$4:$L$75,7),""))</f>
        <v>0</v>
      </c>
      <c r="AF31" s="172"/>
      <c r="AG31" s="176" t="str">
        <f ca="1" xml:space="preserve"> IF(E31&lt;=9+OR(10),VLOOKUP(AF31,'12 лет'!$G$4:$K$75,5),"")</f>
        <v/>
      </c>
      <c r="AH31" s="268">
        <f t="shared" ca="1" si="0"/>
        <v>132</v>
      </c>
      <c r="AI31" s="269">
        <f t="shared" ca="1" si="1"/>
        <v>24</v>
      </c>
    </row>
    <row r="32" spans="1:35" ht="15.75">
      <c r="A32" s="108">
        <v>28</v>
      </c>
      <c r="B32" s="109" t="s">
        <v>462</v>
      </c>
      <c r="C32" s="110">
        <v>41557</v>
      </c>
      <c r="D32" s="110"/>
      <c r="E32" s="267">
        <f t="shared" ca="1" si="2"/>
        <v>11</v>
      </c>
      <c r="F32" s="168"/>
      <c r="G32" s="249" t="str">
        <f ca="1">IF(E32=12,"Нет",IF(E32=11,"Нет",IF(E32=13,VLOOKUP(F32,'13 лет'!$B$3:$E$75,4),IF(E32=14,VLOOKUP(F32,'14 лет'!$E$5:$I$75,5),""))))</f>
        <v>Нет</v>
      </c>
      <c r="H32" s="168"/>
      <c r="I32" s="169" t="str">
        <f ca="1">IF(E32&lt;=9+OR(10),VLOOKUP(H32,'12 лет'!$B$3:$D$75,3),IF(E32&lt;=11+OR(12),"Нет",IF(E32&lt;=13+OR(14)+OR(15),"Нет",IF(E32&lt;=16+OR(17),VLOOKUP(H32,'14 лет'!$D$3:$I$75,6),""))))</f>
        <v>Нет</v>
      </c>
      <c r="J32" s="251">
        <v>5.03</v>
      </c>
      <c r="K32" s="249">
        <f ca="1">IF(E32=12,VLOOKUP(J32,'12 лет'!$A$4:$D$75,4),IF(E32=11,VLOOKUP(J32,'11 лет'!$A$3:$E$76,5),IF(E32=13,VLOOKUP(J32,'13 лет'!$A$3:$E$75,5),IF(E32=14,VLOOKUP(J32,'14 лет'!$B$5:$I$75,8),""))))</f>
        <v>70</v>
      </c>
      <c r="L32" s="170"/>
      <c r="M32" s="169" t="str">
        <f ca="1">IF(E32&lt;=9+OR(10),VLOOKUP(L32,'12 лет'!$A$4:$D$75,4),IF(E32&lt;=11+OR(12),"Нет",IF(E32&lt;=13+OR(14)+OR(15),"Нет", IF(E32&lt;=16+OR(17)+OR(18),VLOOKUP(L32,'14 лет'!$H$3:$I$75,2),""))))</f>
        <v>Нет</v>
      </c>
      <c r="N32" s="170"/>
      <c r="O32" s="169" t="str">
        <f ca="1">IF(E32&lt;=9+OR(10),"Нет",IF(E32&lt;=11+OR(12),"Нет",IF(E32&lt;=13+OR(14)+OR(15),"Нет", IF(E32&lt;=16+OR(17)+OR(18),VLOOKUP(N32,'14 лет'!$G$3:$I$75,3),""))))</f>
        <v>Нет</v>
      </c>
      <c r="P32" s="168"/>
      <c r="Q32" s="169">
        <f ca="1">IF(E32&lt;=10,"Нет",IF(E32&lt;=11+OR(12),VLOOKUP(P32,'11 лет'!$H$4:$M$75,6),IF(E32&lt;=13+OR(14)+OR(15),VLOOKUP(P32,'13 лет'!$H$4:$L$75,5),IF(E32&lt;=16+OR(17),VLOOKUP(P32,'14 лет'!$L$3:$P$75,5),""))))</f>
        <v>0</v>
      </c>
      <c r="R32" s="109">
        <v>29</v>
      </c>
      <c r="S32" s="249">
        <f ca="1">IF(E32=12,VLOOKUP(R32,'12 лет'!$I$4:$K$75,3),IF(E32=11,VLOOKUP(R32,'11 лет'!$K$3:$M$76,3),IF(E32=13,VLOOKUP(R32,'13 лет'!$J$4:$L$75,3), IF(E32=14,VLOOKUP(R32,'14 лет'!$N$5:$P$75,3),""))))</f>
        <v>47</v>
      </c>
      <c r="T32" s="109">
        <v>185</v>
      </c>
      <c r="U32" s="249">
        <f ca="1">IF(E32=12,VLOOKUP(T32,'12 лет'!$H$4:$K$74,4),IF(E32=11,VLOOKUP(T32,'11 лет'!$J$4:$M$75,4),IF(E32=13,VLOOKUP(T32,'13 лет'!$I$4:$L$75,4),IF(E32=14, VLOOKUP(T32,'14 лет'!$M$4:$P$74,4),""))))</f>
        <v>35</v>
      </c>
      <c r="V32" s="109">
        <v>6</v>
      </c>
      <c r="W32" s="249">
        <f ca="1" xml:space="preserve"> IF(E32=12,VLOOKUP(V32,'12 лет'!$F$4:$K$75,6),IF(E32=11,VLOOKUP(V32,'11 лет'!$H$4:$M$75,6),IF(E32=13,VLOOKUP(V32,'13 лет'!$G$4:$L$75,6), IF(E32=14, VLOOKUP(V32,'14 лет'!$K$4:$P$74,6),""))))</f>
        <v>33</v>
      </c>
      <c r="X32" s="171">
        <v>-20</v>
      </c>
      <c r="Y32" s="249">
        <f ca="1" xml:space="preserve"> IF(E32=12,VLOOKUP(X32,'12 лет'!$J$4:$K$75,2),IF(E32=11,VLOOKUP(X32,'11 лет'!$L$4:$M$75,2),IF(E32=13,VLOOKUP(X32,'13 лет'!$K$4:$L$75,2), IF(E32=14, VLOOKUP(X32,'14 лет'!$O$4:$P$74,2),""))))</f>
        <v>0</v>
      </c>
      <c r="Z32" s="252">
        <v>5.5</v>
      </c>
      <c r="AA32" s="249">
        <f ca="1">IF(E32=12,VLOOKUP(Z32,'12 лет'!$C$4:$D$75,2),IF(E32=11,VLOOKUP(Z32,'11 лет'!$C$3:$E$76,3),IF(E32=13,VLOOKUP(Z32,'13 лет'!$C$3:$E$75,3),IF(E32=14,VLOOKUP(Z32,'14 лет'!$D$3:$I$74,6),""))))</f>
        <v>40</v>
      </c>
      <c r="AB32" s="172"/>
      <c r="AC32" s="169" t="str">
        <f ca="1">IF(E32&lt;=9+OR(10),"Нет",IF(E32&lt;=11+OR(12),"Нет",IF(E32&lt;=13+OR(14)+OR(15),"Нет", IF(E32&lt;=16+OR(17),VLOOKUP(AB32,'14 лет'!$F$3:$I$74,4),""))))</f>
        <v>Нет</v>
      </c>
      <c r="AD32" s="172"/>
      <c r="AE32" s="169">
        <f ca="1">IF(E32&lt;=11+OR(12),VLOOKUP(AD32,'11 лет'!$F$4:$M$75,8),IF(E32&lt;=13+OR(14)+OR(15),VLOOKUP(AD32,'13 лет'!$F$4:$L$75,7),""))</f>
        <v>0</v>
      </c>
      <c r="AF32" s="172"/>
      <c r="AG32" s="176" t="str">
        <f ca="1" xml:space="preserve"> IF(E32&lt;=9+OR(10),VLOOKUP(AF32,'12 лет'!$G$4:$K$75,5),"")</f>
        <v/>
      </c>
      <c r="AH32" s="268">
        <f t="shared" ca="1" si="0"/>
        <v>225</v>
      </c>
      <c r="AI32" s="269">
        <f t="shared" ca="1" si="1"/>
        <v>6</v>
      </c>
    </row>
    <row r="33" spans="1:35" ht="15.75">
      <c r="A33" s="108">
        <v>29</v>
      </c>
      <c r="B33" s="109" t="s">
        <v>463</v>
      </c>
      <c r="C33" s="110">
        <v>41322</v>
      </c>
      <c r="D33" s="110"/>
      <c r="E33" s="267">
        <f t="shared" ca="1" si="2"/>
        <v>12</v>
      </c>
      <c r="F33" s="168"/>
      <c r="G33" s="249" t="str">
        <f ca="1">IF(E33=12,"Нет",IF(E33=11,"Нет",IF(E33=13,VLOOKUP(F33,'13 лет'!$B$3:$E$75,4),IF(E33=14,VLOOKUP(F33,'14 лет'!$E$5:$I$75,5),""))))</f>
        <v>Нет</v>
      </c>
      <c r="H33" s="168"/>
      <c r="I33" s="169" t="str">
        <f ca="1">IF(E33&lt;=9+OR(10),VLOOKUP(H33,'12 лет'!$B$3:$D$75,3),IF(E33&lt;=11+OR(12),"Нет",IF(E33&lt;=13+OR(14)+OR(15),"Нет",IF(E33&lt;=16+OR(17),VLOOKUP(H33,'14 лет'!$D$3:$I$75,6),""))))</f>
        <v>Нет</v>
      </c>
      <c r="J33" s="251">
        <v>6.39</v>
      </c>
      <c r="K33" s="249">
        <f ca="1">IF(E33=12,VLOOKUP(J33,'12 лет'!$A$4:$D$75,4),IF(E33=11,VLOOKUP(J33,'11 лет'!$A$3:$E$76,5),IF(E33=13,VLOOKUP(J33,'13 лет'!$A$3:$E$75,5),IF(E33=14,VLOOKUP(J33,'14 лет'!$B$5:$I$75,8),""))))</f>
        <v>0</v>
      </c>
      <c r="L33" s="170"/>
      <c r="M33" s="169" t="str">
        <f ca="1">IF(E33&lt;=9+OR(10),VLOOKUP(L33,'12 лет'!$A$4:$D$75,4),IF(E33&lt;=11+OR(12),"Нет",IF(E33&lt;=13+OR(14)+OR(15),"Нет", IF(E33&lt;=16+OR(17)+OR(18),VLOOKUP(L33,'14 лет'!$H$3:$I$75,2),""))))</f>
        <v>Нет</v>
      </c>
      <c r="N33" s="170"/>
      <c r="O33" s="169" t="str">
        <f ca="1">IF(E33&lt;=9+OR(10),"Нет",IF(E33&lt;=11+OR(12),"Нет",IF(E33&lt;=13+OR(14)+OR(15),"Нет", IF(E33&lt;=16+OR(17)+OR(18),VLOOKUP(N33,'14 лет'!$G$3:$I$75,3),""))))</f>
        <v>Нет</v>
      </c>
      <c r="P33" s="168"/>
      <c r="Q33" s="169">
        <f ca="1">IF(E33&lt;=10,"Нет",IF(E33&lt;=11+OR(12),VLOOKUP(P33,'11 лет'!$H$4:$M$75,6),IF(E33&lt;=13+OR(14)+OR(15),VLOOKUP(P33,'13 лет'!$H$4:$L$75,5),IF(E33&lt;=16+OR(17),VLOOKUP(P33,'14 лет'!$L$3:$P$75,5),""))))</f>
        <v>0</v>
      </c>
      <c r="R33" s="109">
        <v>21</v>
      </c>
      <c r="S33" s="249">
        <f ca="1">IF(E33=12,VLOOKUP(R33,'12 лет'!$I$4:$K$75,3),IF(E33=11,VLOOKUP(R33,'11 лет'!$K$3:$M$76,3),IF(E33=13,VLOOKUP(R33,'13 лет'!$J$4:$L$75,3), IF(E33=14,VLOOKUP(R33,'14 лет'!$N$5:$P$75,3),""))))</f>
        <v>26</v>
      </c>
      <c r="T33" s="109">
        <v>171</v>
      </c>
      <c r="U33" s="249">
        <f ca="1">IF(E33=12,VLOOKUP(T33,'12 лет'!$H$4:$K$74,4),IF(E33=11,VLOOKUP(T33,'11 лет'!$J$4:$M$75,4),IF(E33=13,VLOOKUP(T33,'13 лет'!$I$4:$L$75,4),IF(E33=14, VLOOKUP(T33,'14 лет'!$M$4:$P$74,4),""))))</f>
        <v>20</v>
      </c>
      <c r="V33" s="109">
        <v>5</v>
      </c>
      <c r="W33" s="249">
        <f ca="1" xml:space="preserve"> IF(E33=12,VLOOKUP(V33,'12 лет'!$F$4:$K$75,6),IF(E33=11,VLOOKUP(V33,'11 лет'!$H$4:$M$75,6),IF(E33=13,VLOOKUP(V33,'13 лет'!$G$4:$L$75,6), IF(E33=14, VLOOKUP(V33,'14 лет'!$K$4:$P$74,6),""))))</f>
        <v>25</v>
      </c>
      <c r="X33" s="171">
        <v>-20</v>
      </c>
      <c r="Y33" s="249">
        <f ca="1" xml:space="preserve"> IF(E33=12,VLOOKUP(X33,'12 лет'!$J$4:$K$75,2),IF(E33=11,VLOOKUP(X33,'11 лет'!$L$4:$M$75,2),IF(E33=13,VLOOKUP(X33,'13 лет'!$K$4:$L$75,2), IF(E33=14, VLOOKUP(X33,'14 лет'!$O$4:$P$74,2),""))))</f>
        <v>0</v>
      </c>
      <c r="Z33" s="252">
        <v>5.8</v>
      </c>
      <c r="AA33" s="249">
        <f ca="1">IF(E33=12,VLOOKUP(Z33,'12 лет'!$C$4:$D$75,2),IF(E33=11,VLOOKUP(Z33,'11 лет'!$C$3:$E$76,3),IF(E33=13,VLOOKUP(Z33,'13 лет'!$C$3:$E$75,3),IF(E33=14,VLOOKUP(Z33,'14 лет'!$D$3:$I$74,6),""))))</f>
        <v>18</v>
      </c>
      <c r="AB33" s="172"/>
      <c r="AC33" s="169" t="str">
        <f ca="1">IF(E33&lt;=9+OR(10),"Нет",IF(E33&lt;=11+OR(12),"Нет",IF(E33&lt;=13+OR(14)+OR(15),"Нет", IF(E33&lt;=16+OR(17),VLOOKUP(AB33,'14 лет'!$F$3:$I$74,4),""))))</f>
        <v>Нет</v>
      </c>
      <c r="AD33" s="172"/>
      <c r="AE33" s="169">
        <f ca="1">IF(E33&lt;=11+OR(12),VLOOKUP(AD33,'11 лет'!$F$4:$M$75,8),IF(E33&lt;=13+OR(14)+OR(15),VLOOKUP(AD33,'13 лет'!$F$4:$L$75,7),""))</f>
        <v>0</v>
      </c>
      <c r="AF33" s="172"/>
      <c r="AG33" s="176" t="str">
        <f ca="1" xml:space="preserve"> IF(E33&lt;=9+OR(10),VLOOKUP(AF33,'12 лет'!$G$4:$K$75,5),"")</f>
        <v/>
      </c>
      <c r="AH33" s="268">
        <f t="shared" ca="1" si="0"/>
        <v>89</v>
      </c>
      <c r="AI33" s="269">
        <f t="shared" ca="1" si="1"/>
        <v>26</v>
      </c>
    </row>
    <row r="34" spans="1:35" ht="15.75">
      <c r="A34" s="108">
        <v>30</v>
      </c>
      <c r="B34" s="109" t="s">
        <v>464</v>
      </c>
      <c r="C34" s="110">
        <v>41359</v>
      </c>
      <c r="D34" s="110"/>
      <c r="E34" s="267">
        <f t="shared" ca="1" si="2"/>
        <v>12</v>
      </c>
      <c r="F34" s="168"/>
      <c r="G34" s="249" t="str">
        <f ca="1">IF(E34=12,"Нет",IF(E34=11,"Нет",IF(E34=13,VLOOKUP(F34,'13 лет'!$B$3:$E$75,4),IF(E34=14,VLOOKUP(F34,'14 лет'!$E$5:$I$75,5),""))))</f>
        <v>Нет</v>
      </c>
      <c r="H34" s="168"/>
      <c r="I34" s="169" t="str">
        <f ca="1">IF(E34&lt;=9+OR(10),VLOOKUP(H34,'12 лет'!$B$3:$D$75,3),IF(E34&lt;=11+OR(12),"Нет",IF(E34&lt;=13+OR(14)+OR(15),"Нет",IF(E34&lt;=16+OR(17),VLOOKUP(H34,'14 лет'!$D$3:$I$75,6),""))))</f>
        <v>Нет</v>
      </c>
      <c r="J34" s="251">
        <v>6.55</v>
      </c>
      <c r="K34" s="249">
        <f ca="1">IF(E34=12,VLOOKUP(J34,'12 лет'!$A$4:$D$75,4),IF(E34=11,VLOOKUP(J34,'11 лет'!$A$3:$E$76,5),IF(E34=13,VLOOKUP(J34,'13 лет'!$A$3:$E$75,5),IF(E34=14,VLOOKUP(J34,'14 лет'!$B$5:$I$75,8),""))))</f>
        <v>0</v>
      </c>
      <c r="L34" s="170"/>
      <c r="M34" s="169" t="str">
        <f ca="1">IF(E34&lt;=9+OR(10),VLOOKUP(L34,'12 лет'!$A$4:$D$75,4),IF(E34&lt;=11+OR(12),"Нет",IF(E34&lt;=13+OR(14)+OR(15),"Нет", IF(E34&lt;=16+OR(17)+OR(18),VLOOKUP(L34,'14 лет'!$H$3:$I$75,2),""))))</f>
        <v>Нет</v>
      </c>
      <c r="N34" s="170"/>
      <c r="O34" s="169" t="str">
        <f ca="1">IF(E34&lt;=9+OR(10),"Нет",IF(E34&lt;=11+OR(12),"Нет",IF(E34&lt;=13+OR(14)+OR(15),"Нет", IF(E34&lt;=16+OR(17)+OR(18),VLOOKUP(N34,'14 лет'!$G$3:$I$75,3),""))))</f>
        <v>Нет</v>
      </c>
      <c r="P34" s="168"/>
      <c r="Q34" s="169">
        <f ca="1">IF(E34&lt;=10,"Нет",IF(E34&lt;=11+OR(12),VLOOKUP(P34,'11 лет'!$H$4:$M$75,6),IF(E34&lt;=13+OR(14)+OR(15),VLOOKUP(P34,'13 лет'!$H$4:$L$75,5),IF(E34&lt;=16+OR(17),VLOOKUP(P34,'14 лет'!$L$3:$P$75,5),""))))</f>
        <v>0</v>
      </c>
      <c r="R34" s="109">
        <v>19</v>
      </c>
      <c r="S34" s="249">
        <f ca="1">IF(E34=12,VLOOKUP(R34,'12 лет'!$I$4:$K$75,3),IF(E34=11,VLOOKUP(R34,'11 лет'!$K$3:$M$76,3),IF(E34=13,VLOOKUP(R34,'13 лет'!$J$4:$L$75,3), IF(E34=14,VLOOKUP(R34,'14 лет'!$N$5:$P$75,3),""))))</f>
        <v>22</v>
      </c>
      <c r="T34" s="109">
        <v>139</v>
      </c>
      <c r="U34" s="249">
        <f ca="1">IF(E34=12,VLOOKUP(T34,'12 лет'!$H$4:$K$74,4),IF(E34=11,VLOOKUP(T34,'11 лет'!$J$4:$M$75,4),IF(E34=13,VLOOKUP(T34,'13 лет'!$I$4:$L$75,4),IF(E34=14, VLOOKUP(T34,'14 лет'!$M$4:$P$74,4),""))))</f>
        <v>8</v>
      </c>
      <c r="V34" s="109">
        <v>2</v>
      </c>
      <c r="W34" s="249">
        <f ca="1" xml:space="preserve"> IF(E34=12,VLOOKUP(V34,'12 лет'!$F$4:$K$75,6),IF(E34=11,VLOOKUP(V34,'11 лет'!$H$4:$M$75,6),IF(E34=13,VLOOKUP(V34,'13 лет'!$G$4:$L$75,6), IF(E34=14, VLOOKUP(V34,'14 лет'!$K$4:$P$74,6),""))))</f>
        <v>13</v>
      </c>
      <c r="X34" s="171">
        <v>-20</v>
      </c>
      <c r="Y34" s="249">
        <f ca="1" xml:space="preserve"> IF(E34=12,VLOOKUP(X34,'12 лет'!$J$4:$K$75,2),IF(E34=11,VLOOKUP(X34,'11 лет'!$L$4:$M$75,2),IF(E34=13,VLOOKUP(X34,'13 лет'!$K$4:$L$75,2), IF(E34=14, VLOOKUP(X34,'14 лет'!$O$4:$P$74,2),""))))</f>
        <v>0</v>
      </c>
      <c r="Z34" s="252">
        <v>6.3</v>
      </c>
      <c r="AA34" s="249">
        <f ca="1">IF(E34=12,VLOOKUP(Z34,'12 лет'!$C$4:$D$75,2),IF(E34=11,VLOOKUP(Z34,'11 лет'!$C$3:$E$76,3),IF(E34=13,VLOOKUP(Z34,'13 лет'!$C$3:$E$75,3),IF(E34=14,VLOOKUP(Z34,'14 лет'!$D$3:$I$74,6),""))))</f>
        <v>7</v>
      </c>
      <c r="AB34" s="172"/>
      <c r="AC34" s="169" t="str">
        <f ca="1">IF(E34&lt;=9+OR(10),"Нет",IF(E34&lt;=11+OR(12),"Нет",IF(E34&lt;=13+OR(14)+OR(15),"Нет", IF(E34&lt;=16+OR(17),VLOOKUP(AB34,'14 лет'!$F$3:$I$74,4),""))))</f>
        <v>Нет</v>
      </c>
      <c r="AD34" s="172"/>
      <c r="AE34" s="169">
        <f ca="1">IF(E34&lt;=11+OR(12),VLOOKUP(AD34,'11 лет'!$F$4:$M$75,8),IF(E34&lt;=13+OR(14)+OR(15),VLOOKUP(AD34,'13 лет'!$F$4:$L$75,7),""))</f>
        <v>0</v>
      </c>
      <c r="AF34" s="172"/>
      <c r="AG34" s="176" t="str">
        <f ca="1" xml:space="preserve"> IF(E34&lt;=9+OR(10),VLOOKUP(AF34,'12 лет'!$G$4:$K$75,5),"")</f>
        <v/>
      </c>
      <c r="AH34" s="268">
        <f t="shared" ca="1" si="0"/>
        <v>50</v>
      </c>
      <c r="AI34" s="269">
        <f t="shared" ca="1" si="1"/>
        <v>29</v>
      </c>
    </row>
    <row r="35" spans="1:35" ht="15.75">
      <c r="A35" s="108">
        <v>31</v>
      </c>
      <c r="B35" s="109" t="s">
        <v>465</v>
      </c>
      <c r="C35" s="110">
        <v>41519</v>
      </c>
      <c r="D35" s="110"/>
      <c r="E35" s="267">
        <f t="shared" ca="1" si="2"/>
        <v>11</v>
      </c>
      <c r="F35" s="168"/>
      <c r="G35" s="249" t="str">
        <f ca="1">IF(E35=12,"Нет",IF(E35=11,"Нет",IF(E35=13,VLOOKUP(F35,'13 лет'!$B$3:$E$75,4),IF(E35=14,VLOOKUP(F35,'14 лет'!$E$5:$I$75,5),""))))</f>
        <v>Нет</v>
      </c>
      <c r="H35" s="168"/>
      <c r="I35" s="169" t="str">
        <f ca="1">IF(E35&lt;=9+OR(10),VLOOKUP(H35,'12 лет'!$B$3:$D$75,3),IF(E35&lt;=11+OR(12),"Нет",IF(E35&lt;=13+OR(14)+OR(15),"Нет",IF(E35&lt;=16+OR(17),VLOOKUP(H35,'14 лет'!$D$3:$I$75,6),""))))</f>
        <v>Нет</v>
      </c>
      <c r="J35" s="251">
        <v>6.47</v>
      </c>
      <c r="K35" s="249">
        <f ca="1">IF(E35=12,VLOOKUP(J35,'12 лет'!$A$4:$D$75,4),IF(E35=11,VLOOKUP(J35,'11 лет'!$A$3:$E$76,5),IF(E35=13,VLOOKUP(J35,'13 лет'!$A$3:$E$75,5),IF(E35=14,VLOOKUP(J35,'14 лет'!$B$5:$I$75,8),""))))</f>
        <v>70</v>
      </c>
      <c r="L35" s="170"/>
      <c r="M35" s="169" t="str">
        <f ca="1">IF(E35&lt;=9+OR(10),VLOOKUP(L35,'12 лет'!$A$4:$D$75,4),IF(E35&lt;=11+OR(12),"Нет",IF(E35&lt;=13+OR(14)+OR(15),"Нет", IF(E35&lt;=16+OR(17)+OR(18),VLOOKUP(L35,'14 лет'!$H$3:$I$75,2),""))))</f>
        <v>Нет</v>
      </c>
      <c r="N35" s="170"/>
      <c r="O35" s="169" t="str">
        <f ca="1">IF(E35&lt;=9+OR(10),"Нет",IF(E35&lt;=11+OR(12),"Нет",IF(E35&lt;=13+OR(14)+OR(15),"Нет", IF(E35&lt;=16+OR(17)+OR(18),VLOOKUP(N35,'14 лет'!$G$3:$I$75,3),""))))</f>
        <v>Нет</v>
      </c>
      <c r="P35" s="168"/>
      <c r="Q35" s="169">
        <f ca="1">IF(E35&lt;=10,"Нет",IF(E35&lt;=11+OR(12),VLOOKUP(P35,'11 лет'!$H$4:$M$75,6),IF(E35&lt;=13+OR(14)+OR(15),VLOOKUP(P35,'13 лет'!$H$4:$L$75,5),IF(E35&lt;=16+OR(17),VLOOKUP(P35,'14 лет'!$L$3:$P$75,5),""))))</f>
        <v>0</v>
      </c>
      <c r="R35" s="109">
        <v>24</v>
      </c>
      <c r="S35" s="249">
        <f ca="1">IF(E35=12,VLOOKUP(R35,'12 лет'!$I$4:$K$75,3),IF(E35=11,VLOOKUP(R35,'11 лет'!$K$3:$M$76,3),IF(E35=13,VLOOKUP(R35,'13 лет'!$J$4:$L$75,3), IF(E35=14,VLOOKUP(R35,'14 лет'!$N$5:$P$75,3),""))))</f>
        <v>37</v>
      </c>
      <c r="T35" s="109">
        <v>145</v>
      </c>
      <c r="U35" s="249">
        <f ca="1">IF(E35=12,VLOOKUP(T35,'12 лет'!$H$4:$K$74,4),IF(E35=11,VLOOKUP(T35,'11 лет'!$J$4:$M$75,4),IF(E35=13,VLOOKUP(T35,'13 лет'!$I$4:$L$75,4),IF(E35=14, VLOOKUP(T35,'14 лет'!$M$4:$P$74,4),""))))</f>
        <v>12</v>
      </c>
      <c r="V35" s="109">
        <v>1</v>
      </c>
      <c r="W35" s="249">
        <f ca="1" xml:space="preserve"> IF(E35=12,VLOOKUP(V35,'12 лет'!$F$4:$K$75,6),IF(E35=11,VLOOKUP(V35,'11 лет'!$H$4:$M$75,6),IF(E35=13,VLOOKUP(V35,'13 лет'!$G$4:$L$75,6), IF(E35=14, VLOOKUP(V35,'14 лет'!$K$4:$P$74,6),""))))</f>
        <v>13</v>
      </c>
      <c r="X35" s="171">
        <v>-20</v>
      </c>
      <c r="Y35" s="249">
        <f ca="1" xml:space="preserve"> IF(E35=12,VLOOKUP(X35,'12 лет'!$J$4:$K$75,2),IF(E35=11,VLOOKUP(X35,'11 лет'!$L$4:$M$75,2),IF(E35=13,VLOOKUP(X35,'13 лет'!$K$4:$L$75,2), IF(E35=14, VLOOKUP(X35,'14 лет'!$O$4:$P$74,2),""))))</f>
        <v>0</v>
      </c>
      <c r="Z35" s="252">
        <v>6.1</v>
      </c>
      <c r="AA35" s="249">
        <f ca="1">IF(E35=12,VLOOKUP(Z35,'12 лет'!$C$4:$D$75,2),IF(E35=11,VLOOKUP(Z35,'11 лет'!$C$3:$E$76,3),IF(E35=13,VLOOKUP(Z35,'13 лет'!$C$3:$E$75,3),IF(E35=14,VLOOKUP(Z35,'14 лет'!$D$3:$I$74,6),""))))</f>
        <v>20</v>
      </c>
      <c r="AB35" s="172"/>
      <c r="AC35" s="169" t="str">
        <f ca="1">IF(E35&lt;=9+OR(10),"Нет",IF(E35&lt;=11+OR(12),"Нет",IF(E35&lt;=13+OR(14)+OR(15),"Нет", IF(E35&lt;=16+OR(17),VLOOKUP(AB35,'14 лет'!$F$3:$I$74,4),""))))</f>
        <v>Нет</v>
      </c>
      <c r="AD35" s="172"/>
      <c r="AE35" s="169">
        <f ca="1">IF(E35&lt;=11+OR(12),VLOOKUP(AD35,'11 лет'!$F$4:$M$75,8),IF(E35&lt;=13+OR(14)+OR(15),VLOOKUP(AD35,'13 лет'!$F$4:$L$75,7),""))</f>
        <v>0</v>
      </c>
      <c r="AF35" s="172"/>
      <c r="AG35" s="176" t="str">
        <f ca="1" xml:space="preserve"> IF(E35&lt;=9+OR(10),VLOOKUP(AF35,'12 лет'!$G$4:$K$75,5),"")</f>
        <v/>
      </c>
      <c r="AH35" s="268">
        <f t="shared" ca="1" si="0"/>
        <v>152</v>
      </c>
      <c r="AI35" s="269">
        <f t="shared" ca="1" si="1"/>
        <v>20</v>
      </c>
    </row>
    <row r="36" spans="1:35" ht="15.75">
      <c r="A36" s="108"/>
      <c r="B36" s="109"/>
      <c r="C36" s="110"/>
      <c r="D36" s="110"/>
      <c r="E36" s="267">
        <f t="shared" ca="1" si="2"/>
        <v>125</v>
      </c>
      <c r="F36" s="168"/>
      <c r="G36" s="249" t="str">
        <f ca="1">IF(E36=12,"Нет",IF(E36=11,"Нет",IF(E36=13,VLOOKUP(F36,'13 лет'!$B$3:$E$75,4),IF(E36=14,VLOOKUP(F36,'14 лет'!$E$5:$I$75,5),""))))</f>
        <v/>
      </c>
      <c r="H36" s="168"/>
      <c r="I36" s="169" t="str">
        <f ca="1">IF(E36&lt;=9+OR(10),VLOOKUP(H36,'12 лет'!$B$3:$D$75,3),IF(E36&lt;=11+OR(12),"Нет",IF(E36&lt;=13+OR(14)+OR(15),"Нет",IF(E36&lt;=16+OR(17),VLOOKUP(H36,'14 лет'!$D$3:$I$75,6),""))))</f>
        <v/>
      </c>
      <c r="J36" s="251"/>
      <c r="K36" s="249" t="str">
        <f ca="1">IF(E36=12,VLOOKUP(J36,'12 лет'!$A$4:$D$75,4),IF(E36=11,VLOOKUP(J36,'11 лет'!$A$3:$E$76,5),IF(E36=13,VLOOKUP(J36,'13 лет'!$A$3:$E$75,5),IF(E36=14,VLOOKUP(J36,'14 лет'!$B$5:$I$75,8),""))))</f>
        <v/>
      </c>
      <c r="L36" s="170"/>
      <c r="M36" s="169" t="str">
        <f ca="1">IF(E36&lt;=9+OR(10),VLOOKUP(L36,'12 лет'!$A$4:$D$75,4),IF(E36&lt;=11+OR(12),"Нет",IF(E36&lt;=13+OR(14)+OR(15),"Нет", IF(E36&lt;=16+OR(17)+OR(18),VLOOKUP(L36,'14 лет'!$H$3:$I$75,2),""))))</f>
        <v/>
      </c>
      <c r="N36" s="170"/>
      <c r="O36" s="169" t="str">
        <f ca="1">IF(E36&lt;=9+OR(10),"Нет",IF(E36&lt;=11+OR(12),"Нет",IF(E36&lt;=13+OR(14)+OR(15),"Нет", IF(E36&lt;=16+OR(17)+OR(18),VLOOKUP(N36,'14 лет'!$G$3:$I$75,3),""))))</f>
        <v/>
      </c>
      <c r="P36" s="168"/>
      <c r="Q36" s="169" t="str">
        <f ca="1">IF(E36&lt;=10,"Нет",IF(E36&lt;=11+OR(12),VLOOKUP(P36,'11 лет'!$H$4:$M$75,6),IF(E36&lt;=13+OR(14)+OR(15),VLOOKUP(P36,'13 лет'!$H$4:$L$75,5),IF(E36&lt;=16+OR(17),VLOOKUP(P36,'14 лет'!$L$3:$P$75,5),""))))</f>
        <v/>
      </c>
      <c r="R36" s="109"/>
      <c r="S36" s="249" t="str">
        <f ca="1">IF(E36=12,VLOOKUP(R36,'12 лет'!$I$4:$K$75,3),IF(E36=11,VLOOKUP(R36,'11 лет'!$K$3:$M$76,3),IF(E36=13,VLOOKUP(R36,'13 лет'!$J$4:$L$75,3), IF(E36=14,VLOOKUP(R36,'14 лет'!$N$5:$P$75,3),""))))</f>
        <v/>
      </c>
      <c r="T36" s="109"/>
      <c r="U36" s="249" t="str">
        <f ca="1">IF(E36=12,VLOOKUP(T36,'12 лет'!$H$4:$K$74,4),IF(E36=11,VLOOKUP(T36,'11 лет'!$J$4:$M$75,4),IF(E36=13,VLOOKUP(T36,'13 лет'!$I$4:$L$75,4),IF(E36=14, VLOOKUP(T36,'14 лет'!$M$4:$P$74,4),""))))</f>
        <v/>
      </c>
      <c r="V36" s="109"/>
      <c r="W36" s="249" t="str">
        <f ca="1" xml:space="preserve"> IF(E36=12,VLOOKUP(V36,'12 лет'!$F$4:$K$75,6),IF(E36=11,VLOOKUP(V36,'11 лет'!$H$4:$M$75,6),IF(E36=13,VLOOKUP(V36,'13 лет'!$G$4:$L$75,6), IF(E36=14, VLOOKUP(V36,'14 лет'!$K$4:$P$74,6),""))))</f>
        <v/>
      </c>
      <c r="X36" s="171">
        <v>-20</v>
      </c>
      <c r="Y36" s="249" t="str">
        <f ca="1" xml:space="preserve"> IF(E36=12,VLOOKUP(X36,'12 лет'!$J$4:$K$75,2),IF(E36=11,VLOOKUP(X36,'11 лет'!$L$4:$M$75,2),IF(E36=13,VLOOKUP(X36,'13 лет'!$K$4:$L$75,2), IF(E36=14, VLOOKUP(X36,'14 лет'!$O$4:$P$74,2),""))))</f>
        <v/>
      </c>
      <c r="Z36" s="252"/>
      <c r="AA36" s="249" t="str">
        <f ca="1">IF(E36=12,VLOOKUP(Z36,'12 лет'!$C$4:$D$75,2),IF(E36=11,VLOOKUP(Z36,'11 лет'!$C$3:$E$76,3),IF(E36=13,VLOOKUP(Z36,'13 лет'!$C$3:$E$75,3),IF(E36=14,VLOOKUP(Z36,'14 лет'!$D$3:$I$74,6),""))))</f>
        <v/>
      </c>
      <c r="AB36" s="172"/>
      <c r="AC36" s="169" t="str">
        <f ca="1">IF(E36&lt;=9+OR(10),"Нет",IF(E36&lt;=11+OR(12),"Нет",IF(E36&lt;=13+OR(14)+OR(15),"Нет", IF(E36&lt;=16+OR(17),VLOOKUP(AB36,'14 лет'!$F$3:$I$74,4),""))))</f>
        <v/>
      </c>
      <c r="AD36" s="172"/>
      <c r="AE36" s="169" t="str">
        <f ca="1">IF(E36&lt;=11+OR(12),VLOOKUP(AD36,'11 лет'!$F$4:$M$75,8),IF(E36&lt;=13+OR(14)+OR(15),VLOOKUP(AD36,'13 лет'!$F$4:$L$75,7),""))</f>
        <v/>
      </c>
      <c r="AF36" s="172"/>
      <c r="AG36" s="176" t="str">
        <f ca="1" xml:space="preserve"> IF(E36&lt;=9+OR(10),VLOOKUP(AF36,'12 лет'!$G$4:$K$75,5),"")</f>
        <v/>
      </c>
      <c r="AH36" s="268">
        <f t="shared" ca="1" si="0"/>
        <v>0</v>
      </c>
      <c r="AI36" s="269">
        <f t="shared" ca="1" si="1"/>
        <v>30</v>
      </c>
    </row>
    <row r="37" spans="1:35" ht="15.75">
      <c r="A37" s="108"/>
      <c r="B37" s="109"/>
      <c r="C37" s="110"/>
      <c r="D37" s="110"/>
      <c r="E37" s="267">
        <f t="shared" ca="1" si="2"/>
        <v>125</v>
      </c>
      <c r="F37" s="168"/>
      <c r="G37" s="249" t="str">
        <f ca="1">IF(E37=12,"Нет",IF(E37=11,"Нет",IF(E37=13,VLOOKUP(F37,'13 лет'!$B$3:$E$75,4),IF(E37=14,VLOOKUP(F37,'14 лет'!$E$5:$I$75,5),""))))</f>
        <v/>
      </c>
      <c r="H37" s="168"/>
      <c r="I37" s="169" t="str">
        <f ca="1">IF(E37&lt;=9+OR(10),VLOOKUP(H37,'12 лет'!$B$3:$D$75,3),IF(E37&lt;=11+OR(12),"Нет",IF(E37&lt;=13+OR(14)+OR(15),"Нет",IF(E37&lt;=16+OR(17),VLOOKUP(H37,'14 лет'!$D$3:$I$75,6),""))))</f>
        <v/>
      </c>
      <c r="J37" s="251"/>
      <c r="K37" s="249" t="str">
        <f ca="1">IF(E37=12,VLOOKUP(J37,'12 лет'!$A$4:$D$75,4),IF(E37=11,VLOOKUP(J37,'11 лет'!$A$3:$E$76,5),IF(E37=13,VLOOKUP(J37,'13 лет'!$A$3:$E$75,5),IF(E37=14,VLOOKUP(J37,'14 лет'!$B$5:$I$75,8),""))))</f>
        <v/>
      </c>
      <c r="L37" s="170"/>
      <c r="M37" s="169" t="str">
        <f ca="1">IF(E37&lt;=9+OR(10),VLOOKUP(L37,'12 лет'!$A$4:$D$75,4),IF(E37&lt;=11+OR(12),"Нет",IF(E37&lt;=13+OR(14)+OR(15),"Нет", IF(E37&lt;=16+OR(17)+OR(18),VLOOKUP(L37,'14 лет'!$H$3:$I$75,2),""))))</f>
        <v/>
      </c>
      <c r="N37" s="170"/>
      <c r="O37" s="169" t="str">
        <f ca="1">IF(E37&lt;=9+OR(10),"Нет",IF(E37&lt;=11+OR(12),"Нет",IF(E37&lt;=13+OR(14)+OR(15),"Нет", IF(E37&lt;=16+OR(17)+OR(18),VLOOKUP(N37,'14 лет'!$G$3:$I$75,3),""))))</f>
        <v/>
      </c>
      <c r="P37" s="168"/>
      <c r="Q37" s="169" t="str">
        <f ca="1">IF(E37&lt;=10,"Нет",IF(E37&lt;=11+OR(12),VLOOKUP(P37,'11 лет'!$H$4:$M$75,6),IF(E37&lt;=13+OR(14)+OR(15),VLOOKUP(P37,'13 лет'!$H$4:$L$75,5),IF(E37&lt;=16+OR(17),VLOOKUP(P37,'14 лет'!$L$3:$P$75,5),""))))</f>
        <v/>
      </c>
      <c r="R37" s="109"/>
      <c r="S37" s="249" t="str">
        <f ca="1">IF(E37=12,VLOOKUP(R37,'12 лет'!$I$4:$K$75,3),IF(E37=11,VLOOKUP(R37,'11 лет'!$K$3:$M$76,3),IF(E37=13,VLOOKUP(R37,'13 лет'!$J$4:$L$75,3), IF(E37=14,VLOOKUP(R37,'14 лет'!$N$5:$P$75,3),""))))</f>
        <v/>
      </c>
      <c r="T37" s="109"/>
      <c r="U37" s="249" t="str">
        <f ca="1">IF(E37=12,VLOOKUP(T37,'12 лет'!$H$4:$K$74,4),IF(E37=11,VLOOKUP(T37,'11 лет'!$J$4:$M$75,4),IF(E37=13,VLOOKUP(T37,'13 лет'!$I$4:$L$75,4),IF(E37=14, VLOOKUP(T37,'14 лет'!$M$4:$P$74,4),""))))</f>
        <v/>
      </c>
      <c r="V37" s="109"/>
      <c r="W37" s="249" t="str">
        <f ca="1" xml:space="preserve"> IF(E37=12,VLOOKUP(V37,'12 лет'!$F$4:$K$75,6),IF(E37=11,VLOOKUP(V37,'11 лет'!$H$4:$M$75,6),IF(E37=13,VLOOKUP(V37,'13 лет'!$G$4:$L$75,6), IF(E37=14, VLOOKUP(V37,'14 лет'!$K$4:$P$74,6),""))))</f>
        <v/>
      </c>
      <c r="X37" s="171">
        <v>-20</v>
      </c>
      <c r="Y37" s="249" t="str">
        <f ca="1" xml:space="preserve"> IF(E37=12,VLOOKUP(X37,'12 лет'!$J$4:$K$75,2),IF(E37=11,VLOOKUP(X37,'11 лет'!$L$4:$M$75,2),IF(E37=13,VLOOKUP(X37,'13 лет'!$K$4:$L$75,2), IF(E37=14, VLOOKUP(X37,'14 лет'!$O$4:$P$74,2),""))))</f>
        <v/>
      </c>
      <c r="Z37" s="252"/>
      <c r="AA37" s="249" t="str">
        <f ca="1">IF(E37=12,VLOOKUP(Z37,'12 лет'!$C$4:$D$75,2),IF(E37=11,VLOOKUP(Z37,'11 лет'!$C$3:$E$76,3),IF(E37=13,VLOOKUP(Z37,'13 лет'!$C$3:$E$75,3),IF(E37=14,VLOOKUP(Z37,'14 лет'!$D$3:$I$74,6),""))))</f>
        <v/>
      </c>
      <c r="AB37" s="172"/>
      <c r="AC37" s="169" t="str">
        <f ca="1">IF(E37&lt;=9+OR(10),"Нет",IF(E37&lt;=11+OR(12),"Нет",IF(E37&lt;=13+OR(14)+OR(15),"Нет", IF(E37&lt;=16+OR(17),VLOOKUP(AB37,'14 лет'!$F$3:$I$74,4),""))))</f>
        <v/>
      </c>
      <c r="AD37" s="172"/>
      <c r="AE37" s="169" t="str">
        <f ca="1">IF(E37&lt;=11+OR(12),VLOOKUP(AD37,'11 лет'!$F$4:$M$75,8),IF(E37&lt;=13+OR(14)+OR(15),VLOOKUP(AD37,'13 лет'!$F$4:$L$75,7),""))</f>
        <v/>
      </c>
      <c r="AF37" s="172"/>
      <c r="AG37" s="176" t="str">
        <f ca="1" xml:space="preserve"> IF(E37&lt;=9+OR(10),VLOOKUP(AF37,'12 лет'!$G$4:$K$75,5),"")</f>
        <v/>
      </c>
      <c r="AH37" s="268">
        <f t="shared" ca="1" si="0"/>
        <v>0</v>
      </c>
      <c r="AI37" s="269">
        <f t="shared" ca="1" si="1"/>
        <v>30</v>
      </c>
    </row>
    <row r="38" spans="1:35" ht="15.75">
      <c r="A38" s="108"/>
      <c r="B38" s="109"/>
      <c r="C38" s="110"/>
      <c r="D38" s="110"/>
      <c r="E38" s="267">
        <f t="shared" ca="1" si="2"/>
        <v>125</v>
      </c>
      <c r="F38" s="168"/>
      <c r="G38" s="249" t="str">
        <f ca="1">IF(E38=12,"Нет",IF(E38=11,"Нет",IF(E38=13,VLOOKUP(F38,'13 лет'!$B$3:$E$75,4),IF(E38=14,VLOOKUP(F38,'14 лет'!$E$5:$I$75,5),""))))</f>
        <v/>
      </c>
      <c r="H38" s="168"/>
      <c r="I38" s="169" t="str">
        <f ca="1">IF(E38&lt;=9+OR(10),VLOOKUP(H38,'12 лет'!$B$3:$D$75,3),IF(E38&lt;=11+OR(12),"Нет",IF(E38&lt;=13+OR(14)+OR(15),"Нет",IF(E38&lt;=16+OR(17),VLOOKUP(H38,'14 лет'!$D$3:$I$75,6),""))))</f>
        <v/>
      </c>
      <c r="J38" s="251"/>
      <c r="K38" s="249" t="str">
        <f ca="1">IF(E38=12,VLOOKUP(J38,'12 лет'!$A$4:$D$75,4),IF(E38=11,VLOOKUP(J38,'11 лет'!$A$3:$E$76,5),IF(E38=13,VLOOKUP(J38,'13 лет'!$A$3:$E$75,5),IF(E38=14,VLOOKUP(J38,'14 лет'!$B$5:$I$75,8),""))))</f>
        <v/>
      </c>
      <c r="L38" s="170"/>
      <c r="M38" s="169" t="str">
        <f ca="1">IF(E38&lt;=9+OR(10),VLOOKUP(L38,'12 лет'!$A$4:$D$75,4),IF(E38&lt;=11+OR(12),"Нет",IF(E38&lt;=13+OR(14)+OR(15),"Нет", IF(E38&lt;=16+OR(17)+OR(18),VLOOKUP(L38,'14 лет'!$H$3:$I$75,2),""))))</f>
        <v/>
      </c>
      <c r="N38" s="170"/>
      <c r="O38" s="169" t="str">
        <f ca="1">IF(E38&lt;=9+OR(10),"Нет",IF(E38&lt;=11+OR(12),"Нет",IF(E38&lt;=13+OR(14)+OR(15),"Нет", IF(E38&lt;=16+OR(17)+OR(18),VLOOKUP(N38,'14 лет'!$G$3:$I$75,3),""))))</f>
        <v/>
      </c>
      <c r="P38" s="168"/>
      <c r="Q38" s="169" t="str">
        <f ca="1">IF(E38&lt;=10,"Нет",IF(E38&lt;=11+OR(12),VLOOKUP(P38,'11 лет'!$H$4:$M$75,6),IF(E38&lt;=13+OR(14)+OR(15),VLOOKUP(P38,'13 лет'!$H$4:$L$75,5),IF(E38&lt;=16+OR(17),VLOOKUP(P38,'14 лет'!$L$3:$P$75,5),""))))</f>
        <v/>
      </c>
      <c r="R38" s="109"/>
      <c r="S38" s="249" t="str">
        <f ca="1">IF(E38=12,VLOOKUP(R38,'12 лет'!$I$4:$K$75,3),IF(E38=11,VLOOKUP(R38,'11 лет'!$K$3:$M$76,3),IF(E38=13,VLOOKUP(R38,'13 лет'!$J$4:$L$75,3), IF(E38=14,VLOOKUP(R38,'14 лет'!$N$5:$P$75,3),""))))</f>
        <v/>
      </c>
      <c r="T38" s="109"/>
      <c r="U38" s="249" t="str">
        <f ca="1">IF(E38=12,VLOOKUP(T38,'12 лет'!$H$4:$K$74,4),IF(E38=11,VLOOKUP(T38,'11 лет'!$J$4:$M$75,4),IF(E38=13,VLOOKUP(T38,'13 лет'!$I$4:$L$75,4),IF(E38=14, VLOOKUP(T38,'14 лет'!$M$4:$P$74,4),""))))</f>
        <v/>
      </c>
      <c r="V38" s="109"/>
      <c r="W38" s="249" t="str">
        <f ca="1" xml:space="preserve"> IF(E38=12,VLOOKUP(V38,'12 лет'!$F$4:$K$75,6),IF(E38=11,VLOOKUP(V38,'11 лет'!$H$4:$M$75,6),IF(E38=13,VLOOKUP(V38,'13 лет'!$G$4:$L$75,6), IF(E38=14, VLOOKUP(V38,'14 лет'!$K$4:$P$74,6),""))))</f>
        <v/>
      </c>
      <c r="X38" s="171">
        <v>-20</v>
      </c>
      <c r="Y38" s="249" t="str">
        <f ca="1" xml:space="preserve"> IF(E38=12,VLOOKUP(X38,'12 лет'!$J$4:$K$75,2),IF(E38=11,VLOOKUP(X38,'11 лет'!$L$4:$M$75,2),IF(E38=13,VLOOKUP(X38,'13 лет'!$K$4:$L$75,2), IF(E38=14, VLOOKUP(X38,'14 лет'!$O$4:$P$74,2),""))))</f>
        <v/>
      </c>
      <c r="Z38" s="252"/>
      <c r="AA38" s="249" t="str">
        <f ca="1">IF(E38=12,VLOOKUP(Z38,'12 лет'!$C$4:$D$75,2),IF(E38=11,VLOOKUP(Z38,'11 лет'!$C$3:$E$76,3),IF(E38=13,VLOOKUP(Z38,'13 лет'!$C$3:$E$75,3),IF(E38=14,VLOOKUP(Z38,'14 лет'!$D$3:$I$74,6),""))))</f>
        <v/>
      </c>
      <c r="AB38" s="172"/>
      <c r="AC38" s="169" t="str">
        <f ca="1">IF(E38&lt;=9+OR(10),"Нет",IF(E38&lt;=11+OR(12),"Нет",IF(E38&lt;=13+OR(14)+OR(15),"Нет", IF(E38&lt;=16+OR(17),VLOOKUP(AB38,'14 лет'!$F$3:$I$74,4),""))))</f>
        <v/>
      </c>
      <c r="AD38" s="172"/>
      <c r="AE38" s="169" t="str">
        <f ca="1">IF(E38&lt;=11+OR(12),VLOOKUP(AD38,'11 лет'!$F$4:$M$75,8),IF(E38&lt;=13+OR(14)+OR(15),VLOOKUP(AD38,'13 лет'!$F$4:$L$75,7),""))</f>
        <v/>
      </c>
      <c r="AF38" s="172"/>
      <c r="AG38" s="176" t="str">
        <f ca="1" xml:space="preserve"> IF(E38&lt;=9+OR(10),VLOOKUP(AF38,'12 лет'!$G$4:$K$75,5),"")</f>
        <v/>
      </c>
      <c r="AH38" s="268">
        <f t="shared" ca="1" si="0"/>
        <v>0</v>
      </c>
      <c r="AI38" s="269">
        <f t="shared" ca="1" si="1"/>
        <v>30</v>
      </c>
    </row>
    <row r="39" spans="1:35" ht="15.75">
      <c r="A39" s="108"/>
      <c r="B39" s="109"/>
      <c r="C39" s="110"/>
      <c r="D39" s="110"/>
      <c r="E39" s="267">
        <f t="shared" ca="1" si="2"/>
        <v>125</v>
      </c>
      <c r="F39" s="168"/>
      <c r="G39" s="249" t="str">
        <f ca="1">IF(E39=12,"Нет",IF(E39=11,"Нет",IF(E39=13,VLOOKUP(F39,'13 лет'!$B$3:$E$75,4),IF(E39=14,VLOOKUP(F39,'14 лет'!$E$5:$I$75,5),""))))</f>
        <v/>
      </c>
      <c r="H39" s="168"/>
      <c r="I39" s="169" t="str">
        <f ca="1">IF(E39&lt;=9+OR(10),VLOOKUP(H39,'12 лет'!$B$3:$D$75,3),IF(E39&lt;=11+OR(12),"Нет",IF(E39&lt;=13+OR(14)+OR(15),"Нет",IF(E39&lt;=16+OR(17),VLOOKUP(H39,'14 лет'!$D$3:$I$75,6),""))))</f>
        <v/>
      </c>
      <c r="J39" s="251"/>
      <c r="K39" s="249" t="str">
        <f ca="1">IF(E39=12,VLOOKUP(J39,'12 лет'!$A$4:$D$75,4),IF(E39=11,VLOOKUP(J39,'11 лет'!$A$3:$E$76,5),IF(E39=13,VLOOKUP(J39,'13 лет'!$A$3:$E$75,5),IF(E39=14,VLOOKUP(J39,'14 лет'!$B$5:$I$75,8),""))))</f>
        <v/>
      </c>
      <c r="L39" s="170"/>
      <c r="M39" s="169" t="str">
        <f ca="1">IF(E39&lt;=9+OR(10),VLOOKUP(L39,'12 лет'!$A$4:$D$75,4),IF(E39&lt;=11+OR(12),"Нет",IF(E39&lt;=13+OR(14)+OR(15),"Нет", IF(E39&lt;=16+OR(17)+OR(18),VLOOKUP(L39,'14 лет'!$H$3:$I$75,2),""))))</f>
        <v/>
      </c>
      <c r="N39" s="170"/>
      <c r="O39" s="169" t="str">
        <f ca="1">IF(E39&lt;=9+OR(10),"Нет",IF(E39&lt;=11+OR(12),"Нет",IF(E39&lt;=13+OR(14)+OR(15),"Нет", IF(E39&lt;=16+OR(17)+OR(18),VLOOKUP(N39,'14 лет'!$G$3:$I$75,3),""))))</f>
        <v/>
      </c>
      <c r="P39" s="168"/>
      <c r="Q39" s="169" t="str">
        <f ca="1">IF(E39&lt;=10,"Нет",IF(E39&lt;=11+OR(12),VLOOKUP(P39,'11 лет'!$H$4:$M$75,6),IF(E39&lt;=13+OR(14)+OR(15),VLOOKUP(P39,'13 лет'!$H$4:$L$75,5),IF(E39&lt;=16+OR(17),VLOOKUP(P39,'14 лет'!$L$3:$P$75,5),""))))</f>
        <v/>
      </c>
      <c r="R39" s="109"/>
      <c r="S39" s="249" t="str">
        <f ca="1">IF(E39=12,VLOOKUP(R39,'12 лет'!$I$4:$K$75,3),IF(E39=11,VLOOKUP(R39,'11 лет'!$K$3:$M$76,3),IF(E39=13,VLOOKUP(R39,'13 лет'!$J$4:$L$75,3), IF(E39=14,VLOOKUP(R39,'14 лет'!$N$5:$P$75,3),""))))</f>
        <v/>
      </c>
      <c r="T39" s="109"/>
      <c r="U39" s="249" t="str">
        <f ca="1">IF(E39=12,VLOOKUP(T39,'12 лет'!$H$4:$K$74,4),IF(E39=11,VLOOKUP(T39,'11 лет'!$J$4:$M$75,4),IF(E39=13,VLOOKUP(T39,'13 лет'!$I$4:$L$75,4),IF(E39=14, VLOOKUP(T39,'14 лет'!$M$4:$P$74,4),""))))</f>
        <v/>
      </c>
      <c r="V39" s="109"/>
      <c r="W39" s="249" t="str">
        <f ca="1" xml:space="preserve"> IF(E39=12,VLOOKUP(V39,'12 лет'!$F$4:$K$75,6),IF(E39=11,VLOOKUP(V39,'11 лет'!$H$4:$M$75,6),IF(E39=13,VLOOKUP(V39,'13 лет'!$G$4:$L$75,6), IF(E39=14, VLOOKUP(V39,'14 лет'!$K$4:$P$74,6),""))))</f>
        <v/>
      </c>
      <c r="X39" s="171">
        <v>-20</v>
      </c>
      <c r="Y39" s="249" t="str">
        <f ca="1" xml:space="preserve"> IF(E39=12,VLOOKUP(X39,'12 лет'!$J$4:$K$75,2),IF(E39=11,VLOOKUP(X39,'11 лет'!$L$4:$M$75,2),IF(E39=13,VLOOKUP(X39,'13 лет'!$K$4:$L$75,2), IF(E39=14, VLOOKUP(X39,'14 лет'!$O$4:$P$74,2),""))))</f>
        <v/>
      </c>
      <c r="Z39" s="252"/>
      <c r="AA39" s="249" t="str">
        <f ca="1">IF(E39=12,VLOOKUP(Z39,'12 лет'!$C$4:$D$75,2),IF(E39=11,VLOOKUP(Z39,'11 лет'!$C$3:$E$76,3),IF(E39=13,VLOOKUP(Z39,'13 лет'!$C$3:$E$75,3),IF(E39=14,VLOOKUP(Z39,'14 лет'!$D$3:$I$74,6),""))))</f>
        <v/>
      </c>
      <c r="AB39" s="172"/>
      <c r="AC39" s="169" t="str">
        <f ca="1">IF(E39&lt;=9+OR(10),"Нет",IF(E39&lt;=11+OR(12),"Нет",IF(E39&lt;=13+OR(14)+OR(15),"Нет", IF(E39&lt;=16+OR(17),VLOOKUP(AB39,'14 лет'!$F$3:$I$74,4),""))))</f>
        <v/>
      </c>
      <c r="AD39" s="172"/>
      <c r="AE39" s="169" t="str">
        <f ca="1">IF(E39&lt;=11+OR(12),VLOOKUP(AD39,'11 лет'!$F$4:$M$75,8),IF(E39&lt;=13+OR(14)+OR(15),VLOOKUP(AD39,'13 лет'!$F$4:$L$75,7),""))</f>
        <v/>
      </c>
      <c r="AF39" s="172"/>
      <c r="AG39" s="176" t="str">
        <f ca="1" xml:space="preserve"> IF(E39&lt;=9+OR(10),VLOOKUP(AF39,'12 лет'!$G$4:$K$75,5),"")</f>
        <v/>
      </c>
      <c r="AH39" s="268">
        <f t="shared" ca="1" si="0"/>
        <v>0</v>
      </c>
      <c r="AI39" s="269">
        <f t="shared" ca="1" si="1"/>
        <v>30</v>
      </c>
    </row>
    <row r="40" spans="1:35" ht="15.75">
      <c r="A40" s="108"/>
      <c r="B40" s="109"/>
      <c r="C40" s="110"/>
      <c r="D40" s="110"/>
      <c r="E40" s="267">
        <f t="shared" ca="1" si="2"/>
        <v>125</v>
      </c>
      <c r="F40" s="168"/>
      <c r="G40" s="249" t="str">
        <f ca="1">IF(E40=12,"Нет",IF(E40=11,"Нет",IF(E40=13,VLOOKUP(F40,'13 лет'!$B$3:$E$75,4),IF(E40=14,VLOOKUP(F40,'14 лет'!$E$5:$I$75,5),""))))</f>
        <v/>
      </c>
      <c r="H40" s="168"/>
      <c r="I40" s="169" t="str">
        <f ca="1">IF(E40&lt;=9+OR(10),VLOOKUP(H40,'12 лет'!$B$3:$D$75,3),IF(E40&lt;=11+OR(12),"Нет",IF(E40&lt;=13+OR(14)+OR(15),"Нет",IF(E40&lt;=16+OR(17),VLOOKUP(H40,'14 лет'!$D$3:$I$75,6),""))))</f>
        <v/>
      </c>
      <c r="J40" s="251"/>
      <c r="K40" s="249" t="str">
        <f ca="1">IF(E40=12,VLOOKUP(J40,'12 лет'!$A$4:$D$75,4),IF(E40=11,VLOOKUP(J40,'11 лет'!$A$3:$E$76,5),IF(E40=13,VLOOKUP(J40,'13 лет'!$A$3:$E$75,5),IF(E40=14,VLOOKUP(J40,'14 лет'!$B$5:$I$75,8),""))))</f>
        <v/>
      </c>
      <c r="L40" s="170"/>
      <c r="M40" s="169" t="str">
        <f ca="1">IF(E40&lt;=9+OR(10),VLOOKUP(L40,'12 лет'!$A$4:$D$75,4),IF(E40&lt;=11+OR(12),"Нет",IF(E40&lt;=13+OR(14)+OR(15),"Нет", IF(E40&lt;=16+OR(17)+OR(18),VLOOKUP(L40,'14 лет'!$H$3:$I$75,2),""))))</f>
        <v/>
      </c>
      <c r="N40" s="170"/>
      <c r="O40" s="169" t="str">
        <f ca="1">IF(E40&lt;=9+OR(10),"Нет",IF(E40&lt;=11+OR(12),"Нет",IF(E40&lt;=13+OR(14)+OR(15),"Нет", IF(E40&lt;=16+OR(17)+OR(18),VLOOKUP(N40,'14 лет'!$G$3:$I$75,3),""))))</f>
        <v/>
      </c>
      <c r="P40" s="168"/>
      <c r="Q40" s="169" t="str">
        <f ca="1">IF(E40&lt;=10,"Нет",IF(E40&lt;=11+OR(12),VLOOKUP(P40,'11 лет'!$H$4:$M$75,6),IF(E40&lt;=13+OR(14)+OR(15),VLOOKUP(P40,'13 лет'!$H$4:$L$75,5),IF(E40&lt;=16+OR(17),VLOOKUP(P40,'14 лет'!$L$3:$P$75,5),""))))</f>
        <v/>
      </c>
      <c r="R40" s="109"/>
      <c r="S40" s="249" t="str">
        <f ca="1">IF(E40=12,VLOOKUP(R40,'12 лет'!$I$4:$K$75,3),IF(E40=11,VLOOKUP(R40,'11 лет'!$K$3:$M$76,3),IF(E40=13,VLOOKUP(R40,'13 лет'!$J$4:$L$75,3), IF(E40=14,VLOOKUP(R40,'14 лет'!$N$5:$P$75,3),""))))</f>
        <v/>
      </c>
      <c r="T40" s="109"/>
      <c r="U40" s="249" t="str">
        <f ca="1">IF(E40=12,VLOOKUP(T40,'12 лет'!$H$4:$K$74,4),IF(E40=11,VLOOKUP(T40,'11 лет'!$J$4:$M$75,4),IF(E40=13,VLOOKUP(T40,'13 лет'!$I$4:$L$75,4),IF(E40=14, VLOOKUP(T40,'14 лет'!$M$4:$P$74,4),""))))</f>
        <v/>
      </c>
      <c r="V40" s="109"/>
      <c r="W40" s="249" t="str">
        <f ca="1" xml:space="preserve"> IF(E40=12,VLOOKUP(V40,'12 лет'!$F$4:$K$75,6),IF(E40=11,VLOOKUP(V40,'11 лет'!$H$4:$M$75,6),IF(E40=13,VLOOKUP(V40,'13 лет'!$G$4:$L$75,6), IF(E40=14, VLOOKUP(V40,'14 лет'!$K$4:$P$74,6),""))))</f>
        <v/>
      </c>
      <c r="X40" s="171">
        <v>-20</v>
      </c>
      <c r="Y40" s="249" t="str">
        <f ca="1" xml:space="preserve"> IF(E40=12,VLOOKUP(X40,'12 лет'!$J$4:$K$75,2),IF(E40=11,VLOOKUP(X40,'11 лет'!$L$4:$M$75,2),IF(E40=13,VLOOKUP(X40,'13 лет'!$K$4:$L$75,2), IF(E40=14, VLOOKUP(X40,'14 лет'!$O$4:$P$74,2),""))))</f>
        <v/>
      </c>
      <c r="Z40" s="252"/>
      <c r="AA40" s="249" t="str">
        <f ca="1">IF(E40=12,VLOOKUP(Z40,'12 лет'!$C$4:$D$75,2),IF(E40=11,VLOOKUP(Z40,'11 лет'!$C$3:$E$76,3),IF(E40=13,VLOOKUP(Z40,'13 лет'!$C$3:$E$75,3),IF(E40=14,VLOOKUP(Z40,'14 лет'!$D$3:$I$74,6),""))))</f>
        <v/>
      </c>
      <c r="AB40" s="172"/>
      <c r="AC40" s="169" t="str">
        <f ca="1">IF(E40&lt;=9+OR(10),"Нет",IF(E40&lt;=11+OR(12),"Нет",IF(E40&lt;=13+OR(14)+OR(15),"Нет", IF(E40&lt;=16+OR(17),VLOOKUP(AB40,'14 лет'!$F$3:$I$74,4),""))))</f>
        <v/>
      </c>
      <c r="AD40" s="172"/>
      <c r="AE40" s="169" t="str">
        <f ca="1">IF(E40&lt;=11+OR(12),VLOOKUP(AD40,'11 лет'!$F$4:$M$75,8),IF(E40&lt;=13+OR(14)+OR(15),VLOOKUP(AD40,'13 лет'!$F$4:$L$75,7),""))</f>
        <v/>
      </c>
      <c r="AF40" s="172"/>
      <c r="AG40" s="176" t="str">
        <f ca="1" xml:space="preserve"> IF(E40&lt;=9+OR(10),VLOOKUP(AF40,'12 лет'!$G$4:$K$75,5),"")</f>
        <v/>
      </c>
      <c r="AH40" s="268">
        <f t="shared" ca="1" si="0"/>
        <v>0</v>
      </c>
      <c r="AI40" s="269">
        <f t="shared" ca="1" si="1"/>
        <v>30</v>
      </c>
    </row>
    <row r="41" spans="1:35" ht="15.75">
      <c r="A41" s="108"/>
      <c r="B41" s="109"/>
      <c r="C41" s="110"/>
      <c r="D41" s="110"/>
      <c r="E41" s="267">
        <f t="shared" ca="1" si="2"/>
        <v>125</v>
      </c>
      <c r="F41" s="168"/>
      <c r="G41" s="249" t="str">
        <f ca="1">IF(E41=12,"Нет",IF(E41=11,"Нет",IF(E41=13,VLOOKUP(F41,'13 лет'!$B$3:$E$75,4),IF(E41=14,VLOOKUP(F41,'14 лет'!$E$5:$I$75,5),""))))</f>
        <v/>
      </c>
      <c r="H41" s="168"/>
      <c r="I41" s="169" t="str">
        <f ca="1">IF(E41&lt;=9+OR(10),VLOOKUP(H41,'12 лет'!$B$3:$D$75,3),IF(E41&lt;=11+OR(12),"Нет",IF(E41&lt;=13+OR(14)+OR(15),"Нет",IF(E41&lt;=16+OR(17),VLOOKUP(H41,'14 лет'!$D$3:$I$75,6),""))))</f>
        <v/>
      </c>
      <c r="J41" s="251"/>
      <c r="K41" s="249" t="str">
        <f ca="1">IF(E41=12,VLOOKUP(J41,'12 лет'!$A$4:$D$75,4),IF(E41=11,VLOOKUP(J41,'11 лет'!$A$3:$E$76,5),IF(E41=13,VLOOKUP(J41,'13 лет'!$A$3:$E$75,5),IF(E41=14,VLOOKUP(J41,'14 лет'!$B$5:$I$75,8),""))))</f>
        <v/>
      </c>
      <c r="L41" s="170"/>
      <c r="M41" s="169" t="str">
        <f ca="1">IF(E41&lt;=9+OR(10),VLOOKUP(L41,'12 лет'!$A$4:$D$75,4),IF(E41&lt;=11+OR(12),"Нет",IF(E41&lt;=13+OR(14)+OR(15),"Нет", IF(E41&lt;=16+OR(17)+OR(18),VLOOKUP(L41,'14 лет'!$H$3:$I$75,2),""))))</f>
        <v/>
      </c>
      <c r="N41" s="170"/>
      <c r="O41" s="169" t="str">
        <f ca="1">IF(E41&lt;=9+OR(10),"Нет",IF(E41&lt;=11+OR(12),"Нет",IF(E41&lt;=13+OR(14)+OR(15),"Нет", IF(E41&lt;=16+OR(17)+OR(18),VLOOKUP(N41,'14 лет'!$G$3:$I$75,3),""))))</f>
        <v/>
      </c>
      <c r="P41" s="168"/>
      <c r="Q41" s="169" t="str">
        <f ca="1">IF(E41&lt;=10,"Нет",IF(E41&lt;=11+OR(12),VLOOKUP(P41,'11 лет'!$H$4:$M$75,6),IF(E41&lt;=13+OR(14)+OR(15),VLOOKUP(P41,'13 лет'!$H$4:$L$75,5),IF(E41&lt;=16+OR(17),VLOOKUP(P41,'14 лет'!$L$3:$P$75,5),""))))</f>
        <v/>
      </c>
      <c r="R41" s="109"/>
      <c r="S41" s="249" t="str">
        <f ca="1">IF(E41=12,VLOOKUP(R41,'12 лет'!$I$4:$K$75,3),IF(E41=11,VLOOKUP(R41,'11 лет'!$K$3:$M$76,3),IF(E41=13,VLOOKUP(R41,'13 лет'!$J$4:$L$75,3), IF(E41=14,VLOOKUP(R41,'14 лет'!$N$5:$P$75,3),""))))</f>
        <v/>
      </c>
      <c r="T41" s="109"/>
      <c r="U41" s="249" t="str">
        <f ca="1">IF(E41=12,VLOOKUP(T41,'12 лет'!$H$4:$K$74,4),IF(E41=11,VLOOKUP(T41,'11 лет'!$J$4:$M$75,4),IF(E41=13,VLOOKUP(T41,'13 лет'!$I$4:$L$75,4),IF(E41=14, VLOOKUP(T41,'14 лет'!$M$4:$P$74,4),""))))</f>
        <v/>
      </c>
      <c r="V41" s="109"/>
      <c r="W41" s="249" t="str">
        <f ca="1" xml:space="preserve"> IF(E41=12,VLOOKUP(V41,'12 лет'!$F$4:$K$75,6),IF(E41=11,VLOOKUP(V41,'11 лет'!$H$4:$M$75,6),IF(E41=13,VLOOKUP(V41,'13 лет'!$G$4:$L$75,6), IF(E41=14, VLOOKUP(V41,'14 лет'!$K$4:$P$74,6),""))))</f>
        <v/>
      </c>
      <c r="X41" s="171">
        <v>-20</v>
      </c>
      <c r="Y41" s="249" t="str">
        <f ca="1" xml:space="preserve"> IF(E41=12,VLOOKUP(X41,'12 лет'!$J$4:$K$75,2),IF(E41=11,VLOOKUP(X41,'11 лет'!$L$4:$M$75,2),IF(E41=13,VLOOKUP(X41,'13 лет'!$K$4:$L$75,2), IF(E41=14, VLOOKUP(X41,'14 лет'!$O$4:$P$74,2),""))))</f>
        <v/>
      </c>
      <c r="Z41" s="252"/>
      <c r="AA41" s="249" t="str">
        <f ca="1">IF(E41=12,VLOOKUP(Z41,'12 лет'!$C$4:$D$75,2),IF(E41=11,VLOOKUP(Z41,'11 лет'!$C$3:$E$76,3),IF(E41=13,VLOOKUP(Z41,'13 лет'!$C$3:$E$75,3),IF(E41=14,VLOOKUP(Z41,'14 лет'!$D$3:$I$74,6),""))))</f>
        <v/>
      </c>
      <c r="AB41" s="172"/>
      <c r="AC41" s="169" t="str">
        <f ca="1">IF(E41&lt;=9+OR(10),"Нет",IF(E41&lt;=11+OR(12),"Нет",IF(E41&lt;=13+OR(14)+OR(15),"Нет", IF(E41&lt;=16+OR(17),VLOOKUP(AB41,'14 лет'!$F$3:$I$74,4),""))))</f>
        <v/>
      </c>
      <c r="AD41" s="172"/>
      <c r="AE41" s="169" t="str">
        <f ca="1">IF(E41&lt;=11+OR(12),VLOOKUP(AD41,'11 лет'!$F$4:$M$75,8),IF(E41&lt;=13+OR(14)+OR(15),VLOOKUP(AD41,'13 лет'!$F$4:$L$75,7),""))</f>
        <v/>
      </c>
      <c r="AF41" s="172"/>
      <c r="AG41" s="176" t="str">
        <f ca="1" xml:space="preserve"> IF(E41&lt;=9+OR(10),VLOOKUP(AF41,'12 лет'!$G$4:$K$75,5),"")</f>
        <v/>
      </c>
      <c r="AH41" s="268">
        <f t="shared" ca="1" si="0"/>
        <v>0</v>
      </c>
      <c r="AI41" s="269">
        <f t="shared" ca="1" si="1"/>
        <v>30</v>
      </c>
    </row>
    <row r="42" spans="1:35" ht="15.75">
      <c r="A42" s="108"/>
      <c r="B42" s="109"/>
      <c r="C42" s="110"/>
      <c r="D42" s="110"/>
      <c r="E42" s="267">
        <f t="shared" ca="1" si="2"/>
        <v>125</v>
      </c>
      <c r="F42" s="168"/>
      <c r="G42" s="249" t="str">
        <f ca="1">IF(E42=12,"Нет",IF(E42=11,"Нет",IF(E42=13,VLOOKUP(F42,'13 лет'!$B$3:$E$75,4),IF(E42=14,VLOOKUP(F42,'14 лет'!$E$5:$I$75,5),""))))</f>
        <v/>
      </c>
      <c r="H42" s="168"/>
      <c r="I42" s="169" t="str">
        <f ca="1">IF(E42&lt;=9+OR(10),VLOOKUP(H42,'12 лет'!$B$3:$D$75,3),IF(E42&lt;=11+OR(12),"Нет",IF(E42&lt;=13+OR(14)+OR(15),"Нет",IF(E42&lt;=16+OR(17),VLOOKUP(H42,'14 лет'!$D$3:$I$75,6),""))))</f>
        <v/>
      </c>
      <c r="J42" s="251"/>
      <c r="K42" s="249" t="str">
        <f ca="1">IF(E42=12,VLOOKUP(J42,'12 лет'!$A$4:$D$75,4),IF(E42=11,VLOOKUP(J42,'11 лет'!$A$3:$E$76,5),IF(E42=13,VLOOKUP(J42,'13 лет'!$A$3:$E$75,5),IF(E42=14,VLOOKUP(J42,'14 лет'!$B$5:$I$75,8),""))))</f>
        <v/>
      </c>
      <c r="L42" s="170"/>
      <c r="M42" s="169" t="str">
        <f ca="1">IF(E42&lt;=9+OR(10),VLOOKUP(L42,'12 лет'!$A$4:$D$75,4),IF(E42&lt;=11+OR(12),"Нет",IF(E42&lt;=13+OR(14)+OR(15),"Нет", IF(E42&lt;=16+OR(17)+OR(18),VLOOKUP(L42,'14 лет'!$H$3:$I$75,2),""))))</f>
        <v/>
      </c>
      <c r="N42" s="170"/>
      <c r="O42" s="169" t="str">
        <f ca="1">IF(E42&lt;=9+OR(10),"Нет",IF(E42&lt;=11+OR(12),"Нет",IF(E42&lt;=13+OR(14)+OR(15),"Нет", IF(E42&lt;=16+OR(17)+OR(18),VLOOKUP(N42,'14 лет'!$G$3:$I$75,3),""))))</f>
        <v/>
      </c>
      <c r="P42" s="168"/>
      <c r="Q42" s="169" t="str">
        <f ca="1">IF(E42&lt;=10,"Нет",IF(E42&lt;=11+OR(12),VLOOKUP(P42,'11 лет'!$H$4:$M$75,6),IF(E42&lt;=13+OR(14)+OR(15),VLOOKUP(P42,'13 лет'!$H$4:$L$75,5),IF(E42&lt;=16+OR(17),VLOOKUP(P42,'14 лет'!$L$3:$P$75,5),""))))</f>
        <v/>
      </c>
      <c r="R42" s="109"/>
      <c r="S42" s="249" t="str">
        <f ca="1">IF(E42=12,VLOOKUP(R42,'12 лет'!$I$4:$K$75,3),IF(E42=11,VLOOKUP(R42,'11 лет'!$K$3:$M$76,3),IF(E42=13,VLOOKUP(R42,'13 лет'!$J$4:$L$75,3), IF(E42=14,VLOOKUP(R42,'14 лет'!$N$5:$P$75,3),""))))</f>
        <v/>
      </c>
      <c r="T42" s="109"/>
      <c r="U42" s="249" t="str">
        <f ca="1">IF(E42=12,VLOOKUP(T42,'12 лет'!$H$4:$K$74,4),IF(E42=11,VLOOKUP(T42,'11 лет'!$J$4:$M$75,4),IF(E42=13,VLOOKUP(T42,'13 лет'!$I$4:$L$75,4),IF(E42=14, VLOOKUP(T42,'14 лет'!$M$4:$P$74,4),""))))</f>
        <v/>
      </c>
      <c r="V42" s="109"/>
      <c r="W42" s="249" t="str">
        <f ca="1" xml:space="preserve"> IF(E42=12,VLOOKUP(V42,'12 лет'!$F$4:$K$75,6),IF(E42=11,VLOOKUP(V42,'11 лет'!$H$4:$M$75,6),IF(E42=13,VLOOKUP(V42,'13 лет'!$G$4:$L$75,6), IF(E42=14, VLOOKUP(V42,'14 лет'!$K$4:$P$74,6),""))))</f>
        <v/>
      </c>
      <c r="X42" s="171">
        <v>-20</v>
      </c>
      <c r="Y42" s="249" t="str">
        <f ca="1" xml:space="preserve"> IF(E42=12,VLOOKUP(X42,'12 лет'!$J$4:$K$75,2),IF(E42=11,VLOOKUP(X42,'11 лет'!$L$4:$M$75,2),IF(E42=13,VLOOKUP(X42,'13 лет'!$K$4:$L$75,2), IF(E42=14, VLOOKUP(X42,'14 лет'!$O$4:$P$74,2),""))))</f>
        <v/>
      </c>
      <c r="Z42" s="252"/>
      <c r="AA42" s="249" t="str">
        <f ca="1">IF(E42=12,VLOOKUP(Z42,'12 лет'!$C$4:$D$75,2),IF(E42=11,VLOOKUP(Z42,'11 лет'!$C$3:$E$76,3),IF(E42=13,VLOOKUP(Z42,'13 лет'!$C$3:$E$75,3),IF(E42=14,VLOOKUP(Z42,'14 лет'!$D$3:$I$74,6),""))))</f>
        <v/>
      </c>
      <c r="AB42" s="172"/>
      <c r="AC42" s="169" t="str">
        <f ca="1">IF(E42&lt;=9+OR(10),"Нет",IF(E42&lt;=11+OR(12),"Нет",IF(E42&lt;=13+OR(14)+OR(15),"Нет", IF(E42&lt;=16+OR(17),VLOOKUP(AB42,'14 лет'!$F$3:$I$74,4),""))))</f>
        <v/>
      </c>
      <c r="AD42" s="172"/>
      <c r="AE42" s="169" t="str">
        <f ca="1">IF(E42&lt;=11+OR(12),VLOOKUP(AD42,'11 лет'!$F$4:$M$75,8),IF(E42&lt;=13+OR(14)+OR(15),VLOOKUP(AD42,'13 лет'!$F$4:$L$75,7),""))</f>
        <v/>
      </c>
      <c r="AF42" s="172"/>
      <c r="AG42" s="176" t="str">
        <f ca="1" xml:space="preserve"> IF(E42&lt;=9+OR(10),VLOOKUP(AF42,'12 лет'!$G$4:$K$75,5),"")</f>
        <v/>
      </c>
      <c r="AH42" s="268">
        <f t="shared" ca="1" si="0"/>
        <v>0</v>
      </c>
      <c r="AI42" s="269">
        <f t="shared" ca="1" si="1"/>
        <v>30</v>
      </c>
    </row>
    <row r="43" spans="1:35" ht="15.75">
      <c r="A43" s="108"/>
      <c r="B43" s="109"/>
      <c r="C43" s="110"/>
      <c r="D43" s="110"/>
      <c r="E43" s="267">
        <f t="shared" ca="1" si="2"/>
        <v>125</v>
      </c>
      <c r="F43" s="168"/>
      <c r="G43" s="249" t="str">
        <f ca="1">IF(E43=12,"Нет",IF(E43=11,"Нет",IF(E43=13,VLOOKUP(F43,'13 лет'!$B$3:$E$75,4),IF(E43=14,VLOOKUP(F43,'14 лет'!$E$5:$I$75,5),""))))</f>
        <v/>
      </c>
      <c r="H43" s="168"/>
      <c r="I43" s="169" t="str">
        <f ca="1">IF(E43&lt;=9+OR(10),VLOOKUP(H43,'12 лет'!$B$3:$D$75,3),IF(E43&lt;=11+OR(12),"Нет",IF(E43&lt;=13+OR(14)+OR(15),"Нет",IF(E43&lt;=16+OR(17),VLOOKUP(H43,'14 лет'!$D$3:$I$75,6),""))))</f>
        <v/>
      </c>
      <c r="J43" s="251"/>
      <c r="K43" s="249" t="str">
        <f ca="1">IF(E43=12,VLOOKUP(J43,'12 лет'!$A$4:$D$75,4),IF(E43=11,VLOOKUP(J43,'11 лет'!$A$3:$E$76,5),IF(E43=13,VLOOKUP(J43,'13 лет'!$A$3:$E$75,5),IF(E43=14,VLOOKUP(J43,'14 лет'!$B$5:$I$75,8),""))))</f>
        <v/>
      </c>
      <c r="L43" s="170"/>
      <c r="M43" s="169" t="str">
        <f ca="1">IF(E43&lt;=9+OR(10),VLOOKUP(L43,'12 лет'!$A$4:$D$75,4),IF(E43&lt;=11+OR(12),"Нет",IF(E43&lt;=13+OR(14)+OR(15),"Нет", IF(E43&lt;=16+OR(17)+OR(18),VLOOKUP(L43,'14 лет'!$H$3:$I$75,2),""))))</f>
        <v/>
      </c>
      <c r="N43" s="170"/>
      <c r="O43" s="169" t="str">
        <f ca="1">IF(E43&lt;=9+OR(10),"Нет",IF(E43&lt;=11+OR(12),"Нет",IF(E43&lt;=13+OR(14)+OR(15),"Нет", IF(E43&lt;=16+OR(17)+OR(18),VLOOKUP(N43,'14 лет'!$G$3:$I$75,3),""))))</f>
        <v/>
      </c>
      <c r="P43" s="168"/>
      <c r="Q43" s="169" t="str">
        <f ca="1">IF(E43&lt;=10,"Нет",IF(E43&lt;=11+OR(12),VLOOKUP(P43,'11 лет'!$H$4:$M$75,6),IF(E43&lt;=13+OR(14)+OR(15),VLOOKUP(P43,'13 лет'!$H$4:$L$75,5),IF(E43&lt;=16+OR(17),VLOOKUP(P43,'14 лет'!$L$3:$P$75,5),""))))</f>
        <v/>
      </c>
      <c r="R43" s="109"/>
      <c r="S43" s="249" t="str">
        <f ca="1">IF(E43=12,VLOOKUP(R43,'12 лет'!$I$4:$K$75,3),IF(E43=11,VLOOKUP(R43,'11 лет'!$K$3:$M$76,3),IF(E43=13,VLOOKUP(R43,'13 лет'!$J$4:$L$75,3), IF(E43=14,VLOOKUP(R43,'14 лет'!$N$5:$P$75,3),""))))</f>
        <v/>
      </c>
      <c r="T43" s="109"/>
      <c r="U43" s="249" t="str">
        <f ca="1">IF(E43=12,VLOOKUP(T43,'12 лет'!$H$4:$K$74,4),IF(E43=11,VLOOKUP(T43,'11 лет'!$J$4:$M$75,4),IF(E43=13,VLOOKUP(T43,'13 лет'!$I$4:$L$75,4),IF(E43=14, VLOOKUP(T43,'14 лет'!$M$4:$P$74,4),""))))</f>
        <v/>
      </c>
      <c r="V43" s="109"/>
      <c r="W43" s="249" t="str">
        <f ca="1" xml:space="preserve"> IF(E43=12,VLOOKUP(V43,'12 лет'!$F$4:$K$75,6),IF(E43=11,VLOOKUP(V43,'11 лет'!$H$4:$M$75,6),IF(E43=13,VLOOKUP(V43,'13 лет'!$G$4:$L$75,6), IF(E43=14, VLOOKUP(V43,'14 лет'!$K$4:$P$74,6),""))))</f>
        <v/>
      </c>
      <c r="X43" s="171">
        <v>-20</v>
      </c>
      <c r="Y43" s="249" t="str">
        <f ca="1" xml:space="preserve"> IF(E43=12,VLOOKUP(X43,'12 лет'!$J$4:$K$75,2),IF(E43=11,VLOOKUP(X43,'11 лет'!$L$4:$M$75,2),IF(E43=13,VLOOKUP(X43,'13 лет'!$K$4:$L$75,2), IF(E43=14, VLOOKUP(X43,'14 лет'!$O$4:$P$74,2),""))))</f>
        <v/>
      </c>
      <c r="Z43" s="252"/>
      <c r="AA43" s="249" t="str">
        <f ca="1">IF(E43=12,VLOOKUP(Z43,'12 лет'!$C$4:$D$75,2),IF(E43=11,VLOOKUP(Z43,'11 лет'!$C$3:$E$76,3),IF(E43=13,VLOOKUP(Z43,'13 лет'!$C$3:$E$75,3),IF(E43=14,VLOOKUP(Z43,'14 лет'!$D$3:$I$74,6),""))))</f>
        <v/>
      </c>
      <c r="AB43" s="172"/>
      <c r="AC43" s="169" t="str">
        <f ca="1">IF(E43&lt;=9+OR(10),"Нет",IF(E43&lt;=11+OR(12),"Нет",IF(E43&lt;=13+OR(14)+OR(15),"Нет", IF(E43&lt;=16+OR(17),VLOOKUP(AB43,'14 лет'!$F$3:$I$74,4),""))))</f>
        <v/>
      </c>
      <c r="AD43" s="172"/>
      <c r="AE43" s="169" t="str">
        <f ca="1">IF(E43&lt;=11+OR(12),VLOOKUP(AD43,'11 лет'!$F$4:$M$75,8),IF(E43&lt;=13+OR(14)+OR(15),VLOOKUP(AD43,'13 лет'!$F$4:$L$75,7),""))</f>
        <v/>
      </c>
      <c r="AF43" s="172"/>
      <c r="AG43" s="176" t="str">
        <f ca="1" xml:space="preserve"> IF(E43&lt;=9+OR(10),VLOOKUP(AF43,'12 лет'!$G$4:$K$75,5),"")</f>
        <v/>
      </c>
      <c r="AH43" s="268">
        <f t="shared" ca="1" si="0"/>
        <v>0</v>
      </c>
      <c r="AI43" s="269">
        <f t="shared" ca="1" si="1"/>
        <v>30</v>
      </c>
    </row>
    <row r="44" spans="1:35" ht="15.75">
      <c r="A44" s="108"/>
      <c r="B44" s="109"/>
      <c r="C44" s="110"/>
      <c r="D44" s="110"/>
      <c r="E44" s="267">
        <f t="shared" ca="1" si="2"/>
        <v>125</v>
      </c>
      <c r="F44" s="168"/>
      <c r="G44" s="249" t="str">
        <f ca="1">IF(E44=12,"Нет",IF(E44=11,"Нет",IF(E44=13,VLOOKUP(F44,'13 лет'!$B$3:$E$75,4),IF(E44=14,VLOOKUP(F44,'14 лет'!$E$5:$I$75,5),""))))</f>
        <v/>
      </c>
      <c r="H44" s="168"/>
      <c r="I44" s="169" t="str">
        <f ca="1">IF(E44&lt;=9+OR(10),VLOOKUP(H44,'12 лет'!$B$3:$D$75,3),IF(E44&lt;=11+OR(12),"Нет",IF(E44&lt;=13+OR(14)+OR(15),"Нет",IF(E44&lt;=16+OR(17),VLOOKUP(H44,'14 лет'!$D$3:$I$75,6),""))))</f>
        <v/>
      </c>
      <c r="J44" s="251"/>
      <c r="K44" s="249" t="str">
        <f ca="1">IF(E44=12,VLOOKUP(J44,'12 лет'!$A$4:$D$75,4),IF(E44=11,VLOOKUP(J44,'11 лет'!$A$3:$E$76,5),IF(E44=13,VLOOKUP(J44,'13 лет'!$A$3:$E$75,5),IF(E44=14,VLOOKUP(J44,'14 лет'!$B$5:$I$75,8),""))))</f>
        <v/>
      </c>
      <c r="L44" s="170"/>
      <c r="M44" s="169" t="str">
        <f ca="1">IF(E44&lt;=9+OR(10),VLOOKUP(L44,'12 лет'!$A$4:$D$75,4),IF(E44&lt;=11+OR(12),"Нет",IF(E44&lt;=13+OR(14)+OR(15),"Нет", IF(E44&lt;=16+OR(17)+OR(18),VLOOKUP(L44,'14 лет'!$H$3:$I$75,2),""))))</f>
        <v/>
      </c>
      <c r="N44" s="170"/>
      <c r="O44" s="169" t="str">
        <f ca="1">IF(E44&lt;=9+OR(10),"Нет",IF(E44&lt;=11+OR(12),"Нет",IF(E44&lt;=13+OR(14)+OR(15),"Нет", IF(E44&lt;=16+OR(17)+OR(18),VLOOKUP(N44,'14 лет'!$G$3:$I$75,3),""))))</f>
        <v/>
      </c>
      <c r="P44" s="168"/>
      <c r="Q44" s="169" t="str">
        <f ca="1">IF(E44&lt;=10,"Нет",IF(E44&lt;=11+OR(12),VLOOKUP(P44,'11 лет'!$H$4:$M$75,6),IF(E44&lt;=13+OR(14)+OR(15),VLOOKUP(P44,'13 лет'!$H$4:$L$75,5),IF(E44&lt;=16+OR(17),VLOOKUP(P44,'14 лет'!$L$3:$P$75,5),""))))</f>
        <v/>
      </c>
      <c r="R44" s="109"/>
      <c r="S44" s="249" t="str">
        <f ca="1">IF(E44=12,VLOOKUP(R44,'12 лет'!$I$4:$K$75,3),IF(E44=11,VLOOKUP(R44,'11 лет'!$K$3:$M$76,3),IF(E44=13,VLOOKUP(R44,'13 лет'!$J$4:$L$75,3), IF(E44=14,VLOOKUP(R44,'14 лет'!$N$5:$P$75,3),""))))</f>
        <v/>
      </c>
      <c r="T44" s="109"/>
      <c r="U44" s="249" t="str">
        <f ca="1">IF(E44=12,VLOOKUP(T44,'12 лет'!$H$4:$K$74,4),IF(E44=11,VLOOKUP(T44,'11 лет'!$J$4:$M$75,4),IF(E44=13,VLOOKUP(T44,'13 лет'!$I$4:$L$75,4),IF(E44=14, VLOOKUP(T44,'14 лет'!$M$4:$P$74,4),""))))</f>
        <v/>
      </c>
      <c r="V44" s="109"/>
      <c r="W44" s="249" t="str">
        <f ca="1" xml:space="preserve"> IF(E44=12,VLOOKUP(V44,'12 лет'!$F$4:$K$75,6),IF(E44=11,VLOOKUP(V44,'11 лет'!$H$4:$M$75,6),IF(E44=13,VLOOKUP(V44,'13 лет'!$G$4:$L$75,6), IF(E44=14, VLOOKUP(V44,'14 лет'!$K$4:$P$74,6),""))))</f>
        <v/>
      </c>
      <c r="X44" s="171">
        <v>-20</v>
      </c>
      <c r="Y44" s="249" t="str">
        <f ca="1" xml:space="preserve"> IF(E44=12,VLOOKUP(X44,'12 лет'!$J$4:$K$75,2),IF(E44=11,VLOOKUP(X44,'11 лет'!$L$4:$M$75,2),IF(E44=13,VLOOKUP(X44,'13 лет'!$K$4:$L$75,2), IF(E44=14, VLOOKUP(X44,'14 лет'!$O$4:$P$74,2),""))))</f>
        <v/>
      </c>
      <c r="Z44" s="252"/>
      <c r="AA44" s="249" t="str">
        <f ca="1">IF(E44=12,VLOOKUP(Z44,'12 лет'!$C$4:$D$75,2),IF(E44=11,VLOOKUP(Z44,'11 лет'!$C$3:$E$76,3),IF(E44=13,VLOOKUP(Z44,'13 лет'!$C$3:$E$75,3),IF(E44=14,VLOOKUP(Z44,'14 лет'!$D$3:$I$74,6),""))))</f>
        <v/>
      </c>
      <c r="AB44" s="172"/>
      <c r="AC44" s="169" t="str">
        <f ca="1">IF(E44&lt;=9+OR(10),"Нет",IF(E44&lt;=11+OR(12),"Нет",IF(E44&lt;=13+OR(14)+OR(15),"Нет", IF(E44&lt;=16+OR(17),VLOOKUP(AB44,'14 лет'!$F$3:$I$74,4),""))))</f>
        <v/>
      </c>
      <c r="AD44" s="172"/>
      <c r="AE44" s="169" t="str">
        <f ca="1">IF(E44&lt;=11+OR(12),VLOOKUP(AD44,'11 лет'!$F$4:$M$75,8),IF(E44&lt;=13+OR(14)+OR(15),VLOOKUP(AD44,'13 лет'!$F$4:$L$75,7),""))</f>
        <v/>
      </c>
      <c r="AF44" s="172"/>
      <c r="AG44" s="176" t="str">
        <f ca="1" xml:space="preserve"> IF(E44&lt;=9+OR(10),VLOOKUP(AF44,'12 лет'!$G$4:$K$75,5),"")</f>
        <v/>
      </c>
      <c r="AH44" s="268">
        <f t="shared" ca="1" si="0"/>
        <v>0</v>
      </c>
      <c r="AI44" s="269">
        <f t="shared" ca="1" si="1"/>
        <v>30</v>
      </c>
    </row>
    <row r="45" spans="1:35" ht="15.75">
      <c r="A45" s="108"/>
      <c r="B45" s="109"/>
      <c r="C45" s="110"/>
      <c r="D45" s="110"/>
      <c r="E45" s="267">
        <f t="shared" ca="1" si="2"/>
        <v>125</v>
      </c>
      <c r="F45" s="168"/>
      <c r="G45" s="249" t="str">
        <f ca="1">IF(E45=12,"Нет",IF(E45=11,"Нет",IF(E45=13,VLOOKUP(F45,'13 лет'!$B$3:$E$75,4),IF(E45=14,VLOOKUP(F45,'14 лет'!$E$5:$I$75,5),""))))</f>
        <v/>
      </c>
      <c r="H45" s="168"/>
      <c r="I45" s="169" t="str">
        <f ca="1">IF(E45&lt;=9+OR(10),VLOOKUP(H45,'12 лет'!$B$3:$D$75,3),IF(E45&lt;=11+OR(12),"Нет",IF(E45&lt;=13+OR(14)+OR(15),"Нет",IF(E45&lt;=16+OR(17),VLOOKUP(H45,'14 лет'!$D$3:$I$75,6),""))))</f>
        <v/>
      </c>
      <c r="J45" s="251"/>
      <c r="K45" s="249" t="str">
        <f ca="1">IF(E45=12,VLOOKUP(J45,'12 лет'!$A$4:$D$75,4),IF(E45=11,VLOOKUP(J45,'11 лет'!$A$3:$E$76,5),IF(E45=13,VLOOKUP(J45,'13 лет'!$A$3:$E$75,5),IF(E45=14,VLOOKUP(J45,'14 лет'!$B$5:$I$75,8),""))))</f>
        <v/>
      </c>
      <c r="L45" s="170"/>
      <c r="M45" s="169" t="str">
        <f ca="1">IF(E45&lt;=9+OR(10),VLOOKUP(L45,'12 лет'!$A$4:$D$75,4),IF(E45&lt;=11+OR(12),"Нет",IF(E45&lt;=13+OR(14)+OR(15),"Нет", IF(E45&lt;=16+OR(17)+OR(18),VLOOKUP(L45,'14 лет'!$H$3:$I$75,2),""))))</f>
        <v/>
      </c>
      <c r="N45" s="170"/>
      <c r="O45" s="169" t="str">
        <f ca="1">IF(E45&lt;=9+OR(10),"Нет",IF(E45&lt;=11+OR(12),"Нет",IF(E45&lt;=13+OR(14)+OR(15),"Нет", IF(E45&lt;=16+OR(17)+OR(18),VLOOKUP(N45,'14 лет'!$G$3:$I$75,3),""))))</f>
        <v/>
      </c>
      <c r="P45" s="168"/>
      <c r="Q45" s="169" t="str">
        <f ca="1">IF(E45&lt;=10,"Нет",IF(E45&lt;=11+OR(12),VLOOKUP(P45,'11 лет'!$H$4:$M$75,6),IF(E45&lt;=13+OR(14)+OR(15),VLOOKUP(P45,'13 лет'!$H$4:$L$75,5),IF(E45&lt;=16+OR(17),VLOOKUP(P45,'14 лет'!$L$3:$P$75,5),""))))</f>
        <v/>
      </c>
      <c r="R45" s="109"/>
      <c r="S45" s="249" t="str">
        <f ca="1">IF(E45=12,VLOOKUP(R45,'12 лет'!$I$4:$K$75,3),IF(E45=11,VLOOKUP(R45,'11 лет'!$K$3:$M$76,3),IF(E45=13,VLOOKUP(R45,'13 лет'!$J$4:$L$75,3), IF(E45=14,VLOOKUP(R45,'14 лет'!$N$5:$P$75,3),""))))</f>
        <v/>
      </c>
      <c r="T45" s="109"/>
      <c r="U45" s="249" t="str">
        <f ca="1">IF(E45=12,VLOOKUP(T45,'12 лет'!$H$4:$K$74,4),IF(E45=11,VLOOKUP(T45,'11 лет'!$J$4:$M$75,4),IF(E45=13,VLOOKUP(T45,'13 лет'!$I$4:$L$75,4),IF(E45=14, VLOOKUP(T45,'14 лет'!$M$4:$P$74,4),""))))</f>
        <v/>
      </c>
      <c r="V45" s="109"/>
      <c r="W45" s="249" t="str">
        <f ca="1" xml:space="preserve"> IF(E45=12,VLOOKUP(V45,'12 лет'!$F$4:$K$75,6),IF(E45=11,VLOOKUP(V45,'11 лет'!$H$4:$M$75,6),IF(E45=13,VLOOKUP(V45,'13 лет'!$G$4:$L$75,6), IF(E45=14, VLOOKUP(V45,'14 лет'!$K$4:$P$74,6),""))))</f>
        <v/>
      </c>
      <c r="X45" s="171">
        <v>-20</v>
      </c>
      <c r="Y45" s="249" t="str">
        <f ca="1" xml:space="preserve"> IF(E45=12,VLOOKUP(X45,'12 лет'!$J$4:$K$75,2),IF(E45=11,VLOOKUP(X45,'11 лет'!$L$4:$M$75,2),IF(E45=13,VLOOKUP(X45,'13 лет'!$K$4:$L$75,2), IF(E45=14, VLOOKUP(X45,'14 лет'!$O$4:$P$74,2),""))))</f>
        <v/>
      </c>
      <c r="Z45" s="252"/>
      <c r="AA45" s="249" t="str">
        <f ca="1">IF(E45=12,VLOOKUP(Z45,'12 лет'!$C$4:$D$75,2),IF(E45=11,VLOOKUP(Z45,'11 лет'!$C$3:$E$76,3),IF(E45=13,VLOOKUP(Z45,'13 лет'!$C$3:$E$75,3),IF(E45=14,VLOOKUP(Z45,'14 лет'!$D$3:$I$74,6),""))))</f>
        <v/>
      </c>
      <c r="AB45" s="172"/>
      <c r="AC45" s="169" t="str">
        <f ca="1">IF(E45&lt;=9+OR(10),"Нет",IF(E45&lt;=11+OR(12),"Нет",IF(E45&lt;=13+OR(14)+OR(15),"Нет", IF(E45&lt;=16+OR(17),VLOOKUP(AB45,'14 лет'!$F$3:$I$74,4),""))))</f>
        <v/>
      </c>
      <c r="AD45" s="172"/>
      <c r="AE45" s="169" t="str">
        <f ca="1">IF(E45&lt;=11+OR(12),VLOOKUP(AD45,'11 лет'!$F$4:$M$75,8),IF(E45&lt;=13+OR(14)+OR(15),VLOOKUP(AD45,'13 лет'!$F$4:$L$75,7),""))</f>
        <v/>
      </c>
      <c r="AF45" s="172"/>
      <c r="AG45" s="176" t="str">
        <f ca="1" xml:space="preserve"> IF(E45&lt;=9+OR(10),VLOOKUP(AF45,'12 лет'!$G$4:$K$75,5),"")</f>
        <v/>
      </c>
      <c r="AH45" s="268">
        <f t="shared" ca="1" si="0"/>
        <v>0</v>
      </c>
      <c r="AI45" s="269">
        <f t="shared" ca="1" si="1"/>
        <v>30</v>
      </c>
    </row>
    <row r="46" spans="1:35" ht="15.75">
      <c r="A46" s="108"/>
      <c r="B46" s="109"/>
      <c r="C46" s="110"/>
      <c r="D46" s="110"/>
      <c r="E46" s="267">
        <f t="shared" ca="1" si="2"/>
        <v>125</v>
      </c>
      <c r="F46" s="168"/>
      <c r="G46" s="249" t="str">
        <f ca="1">IF(E46=12,"Нет",IF(E46=11,"Нет",IF(E46=13,VLOOKUP(F46,'13 лет'!$B$3:$E$75,4),IF(E46=14,VLOOKUP(F46,'14 лет'!$E$5:$I$75,5),""))))</f>
        <v/>
      </c>
      <c r="H46" s="168"/>
      <c r="I46" s="169" t="str">
        <f ca="1">IF(E46&lt;=9+OR(10),VLOOKUP(H46,'12 лет'!$B$3:$D$75,3),IF(E46&lt;=11+OR(12),"Нет",IF(E46&lt;=13+OR(14)+OR(15),"Нет",IF(E46&lt;=16+OR(17),VLOOKUP(H46,'14 лет'!$D$3:$I$75,6),""))))</f>
        <v/>
      </c>
      <c r="J46" s="251"/>
      <c r="K46" s="249" t="str">
        <f ca="1">IF(E46=12,VLOOKUP(J46,'12 лет'!$A$4:$D$75,4),IF(E46=11,VLOOKUP(J46,'11 лет'!$A$3:$E$76,5),IF(E46=13,VLOOKUP(J46,'13 лет'!$A$3:$E$75,5),IF(E46=14,VLOOKUP(J46,'14 лет'!$B$5:$I$75,8),""))))</f>
        <v/>
      </c>
      <c r="L46" s="170"/>
      <c r="M46" s="169" t="str">
        <f ca="1">IF(E46&lt;=9+OR(10),VLOOKUP(L46,'12 лет'!$A$4:$D$75,4),IF(E46&lt;=11+OR(12),"Нет",IF(E46&lt;=13+OR(14)+OR(15),"Нет", IF(E46&lt;=16+OR(17)+OR(18),VLOOKUP(L46,'14 лет'!$H$3:$I$75,2),""))))</f>
        <v/>
      </c>
      <c r="N46" s="170"/>
      <c r="O46" s="169" t="str">
        <f ca="1">IF(E46&lt;=9+OR(10),"Нет",IF(E46&lt;=11+OR(12),"Нет",IF(E46&lt;=13+OR(14)+OR(15),"Нет", IF(E46&lt;=16+OR(17)+OR(18),VLOOKUP(N46,'14 лет'!$G$3:$I$75,3),""))))</f>
        <v/>
      </c>
      <c r="P46" s="168"/>
      <c r="Q46" s="169" t="str">
        <f ca="1">IF(E46&lt;=10,"Нет",IF(E46&lt;=11+OR(12),VLOOKUP(P46,'11 лет'!$H$4:$M$75,6),IF(E46&lt;=13+OR(14)+OR(15),VLOOKUP(P46,'13 лет'!$H$4:$L$75,5),IF(E46&lt;=16+OR(17),VLOOKUP(P46,'14 лет'!$L$3:$P$75,5),""))))</f>
        <v/>
      </c>
      <c r="R46" s="109"/>
      <c r="S46" s="249" t="str">
        <f ca="1">IF(E46=12,VLOOKUP(R46,'12 лет'!$I$4:$K$75,3),IF(E46=11,VLOOKUP(R46,'11 лет'!$K$3:$M$76,3),IF(E46=13,VLOOKUP(R46,'13 лет'!$J$4:$L$75,3), IF(E46=14,VLOOKUP(R46,'14 лет'!$N$5:$P$75,3),""))))</f>
        <v/>
      </c>
      <c r="T46" s="109"/>
      <c r="U46" s="249" t="str">
        <f ca="1">IF(E46=12,VLOOKUP(T46,'12 лет'!$H$4:$K$74,4),IF(E46=11,VLOOKUP(T46,'11 лет'!$J$4:$M$75,4),IF(E46=13,VLOOKUP(T46,'13 лет'!$I$4:$L$75,4),IF(E46=14, VLOOKUP(T46,'14 лет'!$M$4:$P$74,4),""))))</f>
        <v/>
      </c>
      <c r="V46" s="109"/>
      <c r="W46" s="249" t="str">
        <f ca="1" xml:space="preserve"> IF(E46=12,VLOOKUP(V46,'12 лет'!$F$4:$K$75,6),IF(E46=11,VLOOKUP(V46,'11 лет'!$H$4:$M$75,6),IF(E46=13,VLOOKUP(V46,'13 лет'!$G$4:$L$75,6), IF(E46=14, VLOOKUP(V46,'14 лет'!$K$4:$P$74,6),""))))</f>
        <v/>
      </c>
      <c r="X46" s="171">
        <v>-20</v>
      </c>
      <c r="Y46" s="249" t="str">
        <f ca="1" xml:space="preserve"> IF(E46=12,VLOOKUP(X46,'12 лет'!$J$4:$K$75,2),IF(E46=11,VLOOKUP(X46,'11 лет'!$L$4:$M$75,2),IF(E46=13,VLOOKUP(X46,'13 лет'!$K$4:$L$75,2), IF(E46=14, VLOOKUP(X46,'14 лет'!$O$4:$P$74,2),""))))</f>
        <v/>
      </c>
      <c r="Z46" s="252"/>
      <c r="AA46" s="249" t="str">
        <f ca="1">IF(E46=12,VLOOKUP(Z46,'12 лет'!$C$4:$D$75,2),IF(E46=11,VLOOKUP(Z46,'11 лет'!$C$3:$E$76,3),IF(E46=13,VLOOKUP(Z46,'13 лет'!$C$3:$E$75,3),IF(E46=14,VLOOKUP(Z46,'14 лет'!$D$3:$I$74,6),""))))</f>
        <v/>
      </c>
      <c r="AB46" s="172"/>
      <c r="AC46" s="169" t="str">
        <f ca="1">IF(E46&lt;=9+OR(10),"Нет",IF(E46&lt;=11+OR(12),"Нет",IF(E46&lt;=13+OR(14)+OR(15),"Нет", IF(E46&lt;=16+OR(17),VLOOKUP(AB46,'14 лет'!$F$3:$I$74,4),""))))</f>
        <v/>
      </c>
      <c r="AD46" s="172"/>
      <c r="AE46" s="169" t="str">
        <f ca="1">IF(E46&lt;=11+OR(12),VLOOKUP(AD46,'11 лет'!$F$4:$M$75,8),IF(E46&lt;=13+OR(14)+OR(15),VLOOKUP(AD46,'13 лет'!$F$4:$L$75,7),""))</f>
        <v/>
      </c>
      <c r="AF46" s="172"/>
      <c r="AG46" s="176" t="str">
        <f ca="1" xml:space="preserve"> IF(E46&lt;=9+OR(10),VLOOKUP(AF46,'12 лет'!$G$4:$K$75,5),"")</f>
        <v/>
      </c>
      <c r="AH46" s="268">
        <f t="shared" ca="1" si="0"/>
        <v>0</v>
      </c>
      <c r="AI46" s="269">
        <f t="shared" ca="1" si="1"/>
        <v>30</v>
      </c>
    </row>
    <row r="47" spans="1:35" ht="15.75">
      <c r="A47" s="108"/>
      <c r="B47" s="109"/>
      <c r="C47" s="110"/>
      <c r="D47" s="110"/>
      <c r="E47" s="267">
        <f t="shared" ca="1" si="2"/>
        <v>125</v>
      </c>
      <c r="F47" s="168"/>
      <c r="G47" s="249" t="str">
        <f ca="1">IF(E47=12,"Нет",IF(E47=11,"Нет",IF(E47=13,VLOOKUP(F47,'13 лет'!$B$3:$E$75,4),IF(E47=14,VLOOKUP(F47,'14 лет'!$E$5:$I$75,5),""))))</f>
        <v/>
      </c>
      <c r="H47" s="168"/>
      <c r="I47" s="169" t="str">
        <f ca="1">IF(E47&lt;=9+OR(10),VLOOKUP(H47,'12 лет'!$B$3:$D$75,3),IF(E47&lt;=11+OR(12),"Нет",IF(E47&lt;=13+OR(14)+OR(15),"Нет",IF(E47&lt;=16+OR(17),VLOOKUP(H47,'14 лет'!$D$3:$I$75,6),""))))</f>
        <v/>
      </c>
      <c r="J47" s="251"/>
      <c r="K47" s="249" t="str">
        <f ca="1">IF(E47=12,VLOOKUP(J47,'12 лет'!$A$4:$D$75,4),IF(E47=11,VLOOKUP(J47,'11 лет'!$A$3:$E$76,5),IF(E47=13,VLOOKUP(J47,'13 лет'!$A$3:$E$75,5),IF(E47=14,VLOOKUP(J47,'14 лет'!$B$5:$I$75,8),""))))</f>
        <v/>
      </c>
      <c r="L47" s="170"/>
      <c r="M47" s="169" t="str">
        <f ca="1">IF(E47&lt;=9+OR(10),VLOOKUP(L47,'12 лет'!$A$4:$D$75,4),IF(E47&lt;=11+OR(12),"Нет",IF(E47&lt;=13+OR(14)+OR(15),"Нет", IF(E47&lt;=16+OR(17)+OR(18),VLOOKUP(L47,'14 лет'!$H$3:$I$75,2),""))))</f>
        <v/>
      </c>
      <c r="N47" s="170"/>
      <c r="O47" s="169" t="str">
        <f ca="1">IF(E47&lt;=9+OR(10),"Нет",IF(E47&lt;=11+OR(12),"Нет",IF(E47&lt;=13+OR(14)+OR(15),"Нет", IF(E47&lt;=16+OR(17)+OR(18),VLOOKUP(N47,'14 лет'!$G$3:$I$75,3),""))))</f>
        <v/>
      </c>
      <c r="P47" s="168"/>
      <c r="Q47" s="169" t="str">
        <f ca="1">IF(E47&lt;=10,"Нет",IF(E47&lt;=11+OR(12),VLOOKUP(P47,'11 лет'!$H$4:$M$75,6),IF(E47&lt;=13+OR(14)+OR(15),VLOOKUP(P47,'13 лет'!$H$4:$L$75,5),IF(E47&lt;=16+OR(17),VLOOKUP(P47,'14 лет'!$L$3:$P$75,5),""))))</f>
        <v/>
      </c>
      <c r="R47" s="109"/>
      <c r="S47" s="249" t="str">
        <f ca="1">IF(E47=12,VLOOKUP(R47,'12 лет'!$I$4:$K$75,3),IF(E47=11,VLOOKUP(R47,'11 лет'!$K$3:$M$76,3),IF(E47=13,VLOOKUP(R47,'13 лет'!$J$4:$L$75,3), IF(E47=14,VLOOKUP(R47,'14 лет'!$N$5:$P$75,3),""))))</f>
        <v/>
      </c>
      <c r="T47" s="109"/>
      <c r="U47" s="249" t="str">
        <f ca="1">IF(E47=12,VLOOKUP(T47,'12 лет'!$H$4:$K$74,4),IF(E47=11,VLOOKUP(T47,'11 лет'!$J$4:$M$75,4),IF(E47=13,VLOOKUP(T47,'13 лет'!$I$4:$L$75,4),IF(E47=14, VLOOKUP(T47,'14 лет'!$M$4:$P$74,4),""))))</f>
        <v/>
      </c>
      <c r="V47" s="109"/>
      <c r="W47" s="249" t="str">
        <f ca="1" xml:space="preserve"> IF(E47=12,VLOOKUP(V47,'12 лет'!$F$4:$K$75,6),IF(E47=11,VLOOKUP(V47,'11 лет'!$H$4:$M$75,6),IF(E47=13,VLOOKUP(V47,'13 лет'!$G$4:$L$75,6), IF(E47=14, VLOOKUP(V47,'14 лет'!$K$4:$P$74,6),""))))</f>
        <v/>
      </c>
      <c r="X47" s="171">
        <v>-20</v>
      </c>
      <c r="Y47" s="249" t="str">
        <f ca="1" xml:space="preserve"> IF(E47=12,VLOOKUP(X47,'12 лет'!$J$4:$K$75,2),IF(E47=11,VLOOKUP(X47,'11 лет'!$L$4:$M$75,2),IF(E47=13,VLOOKUP(X47,'13 лет'!$K$4:$L$75,2), IF(E47=14, VLOOKUP(X47,'14 лет'!$O$4:$P$74,2),""))))</f>
        <v/>
      </c>
      <c r="Z47" s="252"/>
      <c r="AA47" s="249" t="str">
        <f ca="1">IF(E47=12,VLOOKUP(Z47,'12 лет'!$C$4:$D$75,2),IF(E47=11,VLOOKUP(Z47,'11 лет'!$C$3:$E$76,3),IF(E47=13,VLOOKUP(Z47,'13 лет'!$C$3:$E$75,3),IF(E47=14,VLOOKUP(Z47,'14 лет'!$D$3:$I$74,6),""))))</f>
        <v/>
      </c>
      <c r="AB47" s="172"/>
      <c r="AC47" s="169" t="str">
        <f ca="1">IF(E47&lt;=9+OR(10),"Нет",IF(E47&lt;=11+OR(12),"Нет",IF(E47&lt;=13+OR(14)+OR(15),"Нет", IF(E47&lt;=16+OR(17),VLOOKUP(AB47,'14 лет'!$F$3:$I$74,4),""))))</f>
        <v/>
      </c>
      <c r="AD47" s="172"/>
      <c r="AE47" s="169" t="str">
        <f ca="1">IF(E47&lt;=11+OR(12),VLOOKUP(AD47,'11 лет'!$F$4:$M$75,8),IF(E47&lt;=13+OR(14)+OR(15),VLOOKUP(AD47,'13 лет'!$F$4:$L$75,7),""))</f>
        <v/>
      </c>
      <c r="AF47" s="172"/>
      <c r="AG47" s="176" t="str">
        <f ca="1" xml:space="preserve"> IF(E47&lt;=9+OR(10),VLOOKUP(AF47,'12 лет'!$G$4:$K$75,5),"")</f>
        <v/>
      </c>
      <c r="AH47" s="268">
        <f t="shared" ca="1" si="0"/>
        <v>0</v>
      </c>
      <c r="AI47" s="269">
        <f t="shared" ca="1" si="1"/>
        <v>30</v>
      </c>
    </row>
    <row r="48" spans="1:35" ht="15.75">
      <c r="A48" s="108"/>
      <c r="B48" s="109"/>
      <c r="C48" s="110"/>
      <c r="D48" s="110"/>
      <c r="E48" s="267">
        <f t="shared" ca="1" si="2"/>
        <v>125</v>
      </c>
      <c r="F48" s="168"/>
      <c r="G48" s="249" t="str">
        <f ca="1">IF(E48=12,"Нет",IF(E48=11,"Нет",IF(E48=13,VLOOKUP(F48,'13 лет'!$B$3:$E$75,4),IF(E48=14,VLOOKUP(F48,'14 лет'!$E$5:$I$75,5),""))))</f>
        <v/>
      </c>
      <c r="H48" s="168"/>
      <c r="I48" s="169" t="str">
        <f ca="1">IF(E48&lt;=9+OR(10),VLOOKUP(H48,'12 лет'!$B$3:$D$75,3),IF(E48&lt;=11+OR(12),"Нет",IF(E48&lt;=13+OR(14)+OR(15),"Нет",IF(E48&lt;=16+OR(17),VLOOKUP(H48,'14 лет'!$D$3:$I$75,6),""))))</f>
        <v/>
      </c>
      <c r="J48" s="251"/>
      <c r="K48" s="249" t="str">
        <f ca="1">IF(E48=12,VLOOKUP(J48,'12 лет'!$A$4:$D$75,4),IF(E48=11,VLOOKUP(J48,'11 лет'!$A$3:$E$76,5),IF(E48=13,VLOOKUP(J48,'13 лет'!$A$3:$E$75,5),IF(E48=14,VLOOKUP(J48,'14 лет'!$B$5:$I$75,8),""))))</f>
        <v/>
      </c>
      <c r="L48" s="170"/>
      <c r="M48" s="169" t="str">
        <f ca="1">IF(E48&lt;=9+OR(10),VLOOKUP(L48,'12 лет'!$A$4:$D$75,4),IF(E48&lt;=11+OR(12),"Нет",IF(E48&lt;=13+OR(14)+OR(15),"Нет", IF(E48&lt;=16+OR(17)+OR(18),VLOOKUP(L48,'14 лет'!$H$3:$I$75,2),""))))</f>
        <v/>
      </c>
      <c r="N48" s="170"/>
      <c r="O48" s="169" t="str">
        <f ca="1">IF(E48&lt;=9+OR(10),"Нет",IF(E48&lt;=11+OR(12),"Нет",IF(E48&lt;=13+OR(14)+OR(15),"Нет", IF(E48&lt;=16+OR(17)+OR(18),VLOOKUP(N48,'14 лет'!$G$3:$I$75,3),""))))</f>
        <v/>
      </c>
      <c r="P48" s="168"/>
      <c r="Q48" s="169" t="str">
        <f ca="1">IF(E48&lt;=10,"Нет",IF(E48&lt;=11+OR(12),VLOOKUP(P48,'11 лет'!$H$4:$M$75,6),IF(E48&lt;=13+OR(14)+OR(15),VLOOKUP(P48,'13 лет'!$H$4:$L$75,5),IF(E48&lt;=16+OR(17),VLOOKUP(P48,'14 лет'!$L$3:$P$75,5),""))))</f>
        <v/>
      </c>
      <c r="R48" s="109"/>
      <c r="S48" s="249" t="str">
        <f ca="1">IF(E48=12,VLOOKUP(R48,'12 лет'!$I$4:$K$75,3),IF(E48=11,VLOOKUP(R48,'11 лет'!$K$3:$M$76,3),IF(E48=13,VLOOKUP(R48,'13 лет'!$J$4:$L$75,3), IF(E48=14,VLOOKUP(R48,'14 лет'!$N$5:$P$75,3),""))))</f>
        <v/>
      </c>
      <c r="T48" s="109"/>
      <c r="U48" s="249" t="str">
        <f ca="1">IF(E48=12,VLOOKUP(T48,'12 лет'!$H$4:$K$74,4),IF(E48=11,VLOOKUP(T48,'11 лет'!$J$4:$M$75,4),IF(E48=13,VLOOKUP(T48,'13 лет'!$I$4:$L$75,4),IF(E48=14, VLOOKUP(T48,'14 лет'!$M$4:$P$74,4),""))))</f>
        <v/>
      </c>
      <c r="V48" s="109"/>
      <c r="W48" s="249" t="str">
        <f ca="1" xml:space="preserve"> IF(E48=12,VLOOKUP(V48,'12 лет'!$F$4:$K$75,6),IF(E48=11,VLOOKUP(V48,'11 лет'!$H$4:$M$75,6),IF(E48=13,VLOOKUP(V48,'13 лет'!$G$4:$L$75,6), IF(E48=14, VLOOKUP(V48,'14 лет'!$K$4:$P$74,6),""))))</f>
        <v/>
      </c>
      <c r="X48" s="171">
        <v>-20</v>
      </c>
      <c r="Y48" s="249" t="str">
        <f ca="1" xml:space="preserve"> IF(E48=12,VLOOKUP(X48,'12 лет'!$J$4:$K$75,2),IF(E48=11,VLOOKUP(X48,'11 лет'!$L$4:$M$75,2),IF(E48=13,VLOOKUP(X48,'13 лет'!$K$4:$L$75,2), IF(E48=14, VLOOKUP(X48,'14 лет'!$O$4:$P$74,2),""))))</f>
        <v/>
      </c>
      <c r="Z48" s="252"/>
      <c r="AA48" s="249" t="str">
        <f ca="1">IF(E48=12,VLOOKUP(Z48,'12 лет'!$C$4:$D$75,2),IF(E48=11,VLOOKUP(Z48,'11 лет'!$C$3:$E$76,3),IF(E48=13,VLOOKUP(Z48,'13 лет'!$C$3:$E$75,3),IF(E48=14,VLOOKUP(Z48,'14 лет'!$D$3:$I$74,6),""))))</f>
        <v/>
      </c>
      <c r="AB48" s="172"/>
      <c r="AC48" s="169" t="str">
        <f ca="1">IF(E48&lt;=9+OR(10),"Нет",IF(E48&lt;=11+OR(12),"Нет",IF(E48&lt;=13+OR(14)+OR(15),"Нет", IF(E48&lt;=16+OR(17),VLOOKUP(AB48,'14 лет'!$F$3:$I$74,4),""))))</f>
        <v/>
      </c>
      <c r="AD48" s="172"/>
      <c r="AE48" s="169" t="str">
        <f ca="1">IF(E48&lt;=11+OR(12),VLOOKUP(AD48,'11 лет'!$F$4:$M$75,8),IF(E48&lt;=13+OR(14)+OR(15),VLOOKUP(AD48,'13 лет'!$F$4:$L$75,7),""))</f>
        <v/>
      </c>
      <c r="AF48" s="172"/>
      <c r="AG48" s="176" t="str">
        <f ca="1" xml:space="preserve"> IF(E48&lt;=9+OR(10),VLOOKUP(AF48,'12 лет'!$G$4:$K$75,5),"")</f>
        <v/>
      </c>
      <c r="AH48" s="268">
        <f t="shared" ca="1" si="0"/>
        <v>0</v>
      </c>
      <c r="AI48" s="269">
        <f t="shared" ca="1" si="1"/>
        <v>30</v>
      </c>
    </row>
    <row r="49" spans="1:35" ht="15.75">
      <c r="A49" s="108"/>
      <c r="B49" s="109"/>
      <c r="C49" s="110"/>
      <c r="D49" s="110"/>
      <c r="E49" s="267">
        <f t="shared" ca="1" si="2"/>
        <v>125</v>
      </c>
      <c r="F49" s="168"/>
      <c r="G49" s="249" t="str">
        <f ca="1">IF(E49=12,"Нет",IF(E49=11,"Нет",IF(E49=13,VLOOKUP(F49,'13 лет'!$B$3:$E$75,4),IF(E49=14,VLOOKUP(F49,'14 лет'!$E$5:$I$75,5),""))))</f>
        <v/>
      </c>
      <c r="H49" s="168"/>
      <c r="I49" s="169" t="str">
        <f ca="1">IF(E49&lt;=9+OR(10),VLOOKUP(H49,'12 лет'!$B$3:$D$75,3),IF(E49&lt;=11+OR(12),"Нет",IF(E49&lt;=13+OR(14)+OR(15),"Нет",IF(E49&lt;=16+OR(17),VLOOKUP(H49,'14 лет'!$D$3:$I$75,6),""))))</f>
        <v/>
      </c>
      <c r="J49" s="251"/>
      <c r="K49" s="249" t="str">
        <f ca="1">IF(E49=12,VLOOKUP(J49,'12 лет'!$A$4:$D$75,4),IF(E49=11,VLOOKUP(J49,'11 лет'!$A$3:$E$76,5),IF(E49=13,VLOOKUP(J49,'13 лет'!$A$3:$E$75,5),IF(E49=14,VLOOKUP(J49,'14 лет'!$B$5:$I$75,8),""))))</f>
        <v/>
      </c>
      <c r="L49" s="170"/>
      <c r="M49" s="169" t="str">
        <f ca="1">IF(E49&lt;=9+OR(10),VLOOKUP(L49,'12 лет'!$A$4:$D$75,4),IF(E49&lt;=11+OR(12),"Нет",IF(E49&lt;=13+OR(14)+OR(15),"Нет", IF(E49&lt;=16+OR(17)+OR(18),VLOOKUP(L49,'14 лет'!$H$3:$I$75,2),""))))</f>
        <v/>
      </c>
      <c r="N49" s="170"/>
      <c r="O49" s="169" t="str">
        <f ca="1">IF(E49&lt;=9+OR(10),"Нет",IF(E49&lt;=11+OR(12),"Нет",IF(E49&lt;=13+OR(14)+OR(15),"Нет", IF(E49&lt;=16+OR(17)+OR(18),VLOOKUP(N49,'14 лет'!$G$3:$I$75,3),""))))</f>
        <v/>
      </c>
      <c r="P49" s="168"/>
      <c r="Q49" s="169" t="str">
        <f ca="1">IF(E49&lt;=10,"Нет",IF(E49&lt;=11+OR(12),VLOOKUP(P49,'11 лет'!$H$4:$M$75,6),IF(E49&lt;=13+OR(14)+OR(15),VLOOKUP(P49,'13 лет'!$H$4:$L$75,5),IF(E49&lt;=16+OR(17),VLOOKUP(P49,'14 лет'!$L$3:$P$75,5),""))))</f>
        <v/>
      </c>
      <c r="R49" s="109"/>
      <c r="S49" s="249" t="str">
        <f ca="1">IF(E49=12,VLOOKUP(R49,'12 лет'!$I$4:$K$75,3),IF(E49=11,VLOOKUP(R49,'11 лет'!$K$3:$M$76,3),IF(E49=13,VLOOKUP(R49,'13 лет'!$J$4:$L$75,3), IF(E49=14,VLOOKUP(R49,'14 лет'!$N$5:$P$75,3),""))))</f>
        <v/>
      </c>
      <c r="T49" s="109"/>
      <c r="U49" s="249" t="str">
        <f ca="1">IF(E49=12,VLOOKUP(T49,'12 лет'!$H$4:$K$74,4),IF(E49=11,VLOOKUP(T49,'11 лет'!$J$4:$M$75,4),IF(E49=13,VLOOKUP(T49,'13 лет'!$I$4:$L$75,4),IF(E49=14, VLOOKUP(T49,'14 лет'!$M$4:$P$74,4),""))))</f>
        <v/>
      </c>
      <c r="V49" s="109"/>
      <c r="W49" s="249" t="str">
        <f ca="1" xml:space="preserve"> IF(E49=12,VLOOKUP(V49,'12 лет'!$F$4:$K$75,6),IF(E49=11,VLOOKUP(V49,'11 лет'!$H$4:$M$75,6),IF(E49=13,VLOOKUP(V49,'13 лет'!$G$4:$L$75,6), IF(E49=14, VLOOKUP(V49,'14 лет'!$K$4:$P$74,6),""))))</f>
        <v/>
      </c>
      <c r="X49" s="171">
        <v>-20</v>
      </c>
      <c r="Y49" s="249" t="str">
        <f ca="1" xml:space="preserve"> IF(E49=12,VLOOKUP(X49,'12 лет'!$J$4:$K$75,2),IF(E49=11,VLOOKUP(X49,'11 лет'!$L$4:$M$75,2),IF(E49=13,VLOOKUP(X49,'13 лет'!$K$4:$L$75,2), IF(E49=14, VLOOKUP(X49,'14 лет'!$O$4:$P$74,2),""))))</f>
        <v/>
      </c>
      <c r="Z49" s="252"/>
      <c r="AA49" s="249" t="str">
        <f ca="1">IF(E49=12,VLOOKUP(Z49,'12 лет'!$C$4:$D$75,2),IF(E49=11,VLOOKUP(Z49,'11 лет'!$C$3:$E$76,3),IF(E49=13,VLOOKUP(Z49,'13 лет'!$C$3:$E$75,3),IF(E49=14,VLOOKUP(Z49,'14 лет'!$D$3:$I$74,6),""))))</f>
        <v/>
      </c>
      <c r="AB49" s="172"/>
      <c r="AC49" s="169" t="str">
        <f ca="1">IF(E49&lt;=9+OR(10),"Нет",IF(E49&lt;=11+OR(12),"Нет",IF(E49&lt;=13+OR(14)+OR(15),"Нет", IF(E49&lt;=16+OR(17),VLOOKUP(AB49,'14 лет'!$F$3:$I$74,4),""))))</f>
        <v/>
      </c>
      <c r="AD49" s="172"/>
      <c r="AE49" s="169" t="str">
        <f ca="1">IF(E49&lt;=11+OR(12),VLOOKUP(AD49,'11 лет'!$F$4:$M$75,8),IF(E49&lt;=13+OR(14)+OR(15),VLOOKUP(AD49,'13 лет'!$F$4:$L$75,7),""))</f>
        <v/>
      </c>
      <c r="AF49" s="172"/>
      <c r="AG49" s="176" t="str">
        <f ca="1" xml:space="preserve"> IF(E49&lt;=9+OR(10),VLOOKUP(AF49,'12 лет'!$G$4:$K$75,5),"")</f>
        <v/>
      </c>
      <c r="AH49" s="268">
        <f t="shared" ca="1" si="0"/>
        <v>0</v>
      </c>
      <c r="AI49" s="269">
        <f t="shared" ca="1" si="1"/>
        <v>30</v>
      </c>
    </row>
    <row r="50" spans="1:35" ht="15.75">
      <c r="A50" s="108"/>
      <c r="B50" s="109"/>
      <c r="C50" s="110"/>
      <c r="D50" s="110"/>
      <c r="E50" s="267">
        <f t="shared" ca="1" si="2"/>
        <v>125</v>
      </c>
      <c r="F50" s="168"/>
      <c r="G50" s="249" t="str">
        <f ca="1">IF(E50=12,"Нет",IF(E50=11,"Нет",IF(E50=13,VLOOKUP(F50,'13 лет'!$B$3:$E$75,4),IF(E50=14,VLOOKUP(F50,'14 лет'!$E$5:$I$75,5),""))))</f>
        <v/>
      </c>
      <c r="H50" s="168"/>
      <c r="I50" s="169" t="str">
        <f ca="1">IF(E50&lt;=9+OR(10),VLOOKUP(H50,'12 лет'!$B$3:$D$75,3),IF(E50&lt;=11+OR(12),"Нет",IF(E50&lt;=13+OR(14)+OR(15),"Нет",IF(E50&lt;=16+OR(17),VLOOKUP(H50,'14 лет'!$D$3:$I$75,6),""))))</f>
        <v/>
      </c>
      <c r="J50" s="251"/>
      <c r="K50" s="249" t="str">
        <f ca="1">IF(E50=12,VLOOKUP(J50,'12 лет'!$A$4:$D$75,4),IF(E50=11,VLOOKUP(J50,'11 лет'!$A$3:$E$76,5),IF(E50=13,VLOOKUP(J50,'13 лет'!$A$3:$E$75,5),IF(E50=14,VLOOKUP(J50,'14 лет'!$B$5:$I$75,8),""))))</f>
        <v/>
      </c>
      <c r="L50" s="170"/>
      <c r="M50" s="169" t="str">
        <f ca="1">IF(E50&lt;=9+OR(10),VLOOKUP(L50,'12 лет'!$A$4:$D$75,4),IF(E50&lt;=11+OR(12),"Нет",IF(E50&lt;=13+OR(14)+OR(15),"Нет", IF(E50&lt;=16+OR(17)+OR(18),VLOOKUP(L50,'14 лет'!$H$3:$I$75,2),""))))</f>
        <v/>
      </c>
      <c r="N50" s="170"/>
      <c r="O50" s="169" t="str">
        <f ca="1">IF(E50&lt;=9+OR(10),"Нет",IF(E50&lt;=11+OR(12),"Нет",IF(E50&lt;=13+OR(14)+OR(15),"Нет", IF(E50&lt;=16+OR(17)+OR(18),VLOOKUP(N50,'14 лет'!$G$3:$I$75,3),""))))</f>
        <v/>
      </c>
      <c r="P50" s="168"/>
      <c r="Q50" s="169" t="str">
        <f ca="1">IF(E50&lt;=10,"Нет",IF(E50&lt;=11+OR(12),VLOOKUP(P50,'11 лет'!$H$4:$M$75,6),IF(E50&lt;=13+OR(14)+OR(15),VLOOKUP(P50,'13 лет'!$H$4:$L$75,5),IF(E50&lt;=16+OR(17),VLOOKUP(P50,'14 лет'!$L$3:$P$75,5),""))))</f>
        <v/>
      </c>
      <c r="R50" s="109"/>
      <c r="S50" s="249" t="str">
        <f ca="1">IF(E50=12,VLOOKUP(R50,'12 лет'!$I$4:$K$75,3),IF(E50=11,VLOOKUP(R50,'11 лет'!$K$3:$M$76,3),IF(E50=13,VLOOKUP(R50,'13 лет'!$J$4:$L$75,3), IF(E50=14,VLOOKUP(R50,'14 лет'!$N$5:$P$75,3),""))))</f>
        <v/>
      </c>
      <c r="T50" s="109"/>
      <c r="U50" s="249" t="str">
        <f ca="1">IF(E50=12,VLOOKUP(T50,'12 лет'!$H$4:$K$74,4),IF(E50=11,VLOOKUP(T50,'11 лет'!$J$4:$M$75,4),IF(E50=13,VLOOKUP(T50,'13 лет'!$I$4:$L$75,4),IF(E50=14, VLOOKUP(T50,'14 лет'!$M$4:$P$74,4),""))))</f>
        <v/>
      </c>
      <c r="V50" s="109"/>
      <c r="W50" s="249" t="str">
        <f ca="1" xml:space="preserve"> IF(E50=12,VLOOKUP(V50,'12 лет'!$F$4:$K$75,6),IF(E50=11,VLOOKUP(V50,'11 лет'!$H$4:$M$75,6),IF(E50=13,VLOOKUP(V50,'13 лет'!$G$4:$L$75,6), IF(E50=14, VLOOKUP(V50,'14 лет'!$K$4:$P$74,6),""))))</f>
        <v/>
      </c>
      <c r="X50" s="171">
        <v>-20</v>
      </c>
      <c r="Y50" s="249" t="str">
        <f ca="1" xml:space="preserve"> IF(E50=12,VLOOKUP(X50,'12 лет'!$J$4:$K$75,2),IF(E50=11,VLOOKUP(X50,'11 лет'!$L$4:$M$75,2),IF(E50=13,VLOOKUP(X50,'13 лет'!$K$4:$L$75,2), IF(E50=14, VLOOKUP(X50,'14 лет'!$O$4:$P$74,2),""))))</f>
        <v/>
      </c>
      <c r="Z50" s="252"/>
      <c r="AA50" s="249" t="str">
        <f ca="1">IF(E50=12,VLOOKUP(Z50,'12 лет'!$C$4:$D$75,2),IF(E50=11,VLOOKUP(Z50,'11 лет'!$C$3:$E$76,3),IF(E50=13,VLOOKUP(Z50,'13 лет'!$C$3:$E$75,3),IF(E50=14,VLOOKUP(Z50,'14 лет'!$D$3:$I$74,6),""))))</f>
        <v/>
      </c>
      <c r="AB50" s="172"/>
      <c r="AC50" s="169" t="str">
        <f ca="1">IF(E50&lt;=9+OR(10),"Нет",IF(E50&lt;=11+OR(12),"Нет",IF(E50&lt;=13+OR(14)+OR(15),"Нет", IF(E50&lt;=16+OR(17),VLOOKUP(AB50,'14 лет'!$F$3:$I$74,4),""))))</f>
        <v/>
      </c>
      <c r="AD50" s="172"/>
      <c r="AE50" s="169" t="str">
        <f ca="1">IF(E50&lt;=11+OR(12),VLOOKUP(AD50,'11 лет'!$F$4:$M$75,8),IF(E50&lt;=13+OR(14)+OR(15),VLOOKUP(AD50,'13 лет'!$F$4:$L$75,7),""))</f>
        <v/>
      </c>
      <c r="AF50" s="172"/>
      <c r="AG50" s="176" t="str">
        <f ca="1" xml:space="preserve"> IF(E50&lt;=9+OR(10),VLOOKUP(AF50,'12 лет'!$G$4:$K$75,5),"")</f>
        <v/>
      </c>
      <c r="AH50" s="268">
        <f t="shared" ca="1" si="0"/>
        <v>0</v>
      </c>
      <c r="AI50" s="269">
        <f t="shared" ca="1" si="1"/>
        <v>30</v>
      </c>
    </row>
    <row r="51" spans="1:35" ht="15.75">
      <c r="A51" s="108"/>
      <c r="B51" s="109"/>
      <c r="C51" s="110"/>
      <c r="D51" s="110"/>
      <c r="E51" s="267">
        <f t="shared" ca="1" si="2"/>
        <v>125</v>
      </c>
      <c r="F51" s="168"/>
      <c r="G51" s="249" t="str">
        <f ca="1">IF(E51=12,"Нет",IF(E51=11,"Нет",IF(E51=13,VLOOKUP(F51,'13 лет'!$B$3:$E$75,4),IF(E51=14,VLOOKUP(F51,'14 лет'!$E$5:$I$75,5),""))))</f>
        <v/>
      </c>
      <c r="H51" s="168"/>
      <c r="I51" s="169" t="str">
        <f ca="1">IF(E51&lt;=9+OR(10),VLOOKUP(H51,'12 лет'!$B$3:$D$75,3),IF(E51&lt;=11+OR(12),"Нет",IF(E51&lt;=13+OR(14)+OR(15),"Нет",IF(E51&lt;=16+OR(17),VLOOKUP(H51,'14 лет'!$D$3:$I$75,6),""))))</f>
        <v/>
      </c>
      <c r="J51" s="251"/>
      <c r="K51" s="249" t="str">
        <f ca="1">IF(E51=12,VLOOKUP(J51,'12 лет'!$A$4:$D$75,4),IF(E51=11,VLOOKUP(J51,'11 лет'!$A$3:$E$76,5),IF(E51=13,VLOOKUP(J51,'13 лет'!$A$3:$E$75,5),IF(E51=14,VLOOKUP(J51,'14 лет'!$B$5:$I$75,8),""))))</f>
        <v/>
      </c>
      <c r="L51" s="170"/>
      <c r="M51" s="169" t="str">
        <f ca="1">IF(E51&lt;=9+OR(10),VLOOKUP(L51,'12 лет'!$A$4:$D$75,4),IF(E51&lt;=11+OR(12),"Нет",IF(E51&lt;=13+OR(14)+OR(15),"Нет", IF(E51&lt;=16+OR(17)+OR(18),VLOOKUP(L51,'14 лет'!$H$3:$I$75,2),""))))</f>
        <v/>
      </c>
      <c r="N51" s="170"/>
      <c r="O51" s="169" t="str">
        <f ca="1">IF(E51&lt;=9+OR(10),"Нет",IF(E51&lt;=11+OR(12),"Нет",IF(E51&lt;=13+OR(14)+OR(15),"Нет", IF(E51&lt;=16+OR(17)+OR(18),VLOOKUP(N51,'14 лет'!$G$3:$I$75,3),""))))</f>
        <v/>
      </c>
      <c r="P51" s="168"/>
      <c r="Q51" s="169" t="str">
        <f ca="1">IF(E51&lt;=10,"Нет",IF(E51&lt;=11+OR(12),VLOOKUP(P51,'11 лет'!$H$4:$M$75,6),IF(E51&lt;=13+OR(14)+OR(15),VLOOKUP(P51,'13 лет'!$H$4:$L$75,5),IF(E51&lt;=16+OR(17),VLOOKUP(P51,'14 лет'!$L$3:$P$75,5),""))))</f>
        <v/>
      </c>
      <c r="R51" s="109"/>
      <c r="S51" s="249" t="str">
        <f ca="1">IF(E51=12,VLOOKUP(R51,'12 лет'!$I$4:$K$75,3),IF(E51=11,VLOOKUP(R51,'11 лет'!$K$3:$M$76,3),IF(E51=13,VLOOKUP(R51,'13 лет'!$J$4:$L$75,3), IF(E51=14,VLOOKUP(R51,'14 лет'!$N$5:$P$75,3),""))))</f>
        <v/>
      </c>
      <c r="T51" s="109"/>
      <c r="U51" s="249" t="str">
        <f ca="1">IF(E51=12,VLOOKUP(T51,'12 лет'!$H$4:$K$74,4),IF(E51=11,VLOOKUP(T51,'11 лет'!$J$4:$M$75,4),IF(E51=13,VLOOKUP(T51,'13 лет'!$I$4:$L$75,4),IF(E51=14, VLOOKUP(T51,'14 лет'!$M$4:$P$74,4),""))))</f>
        <v/>
      </c>
      <c r="V51" s="109"/>
      <c r="W51" s="249" t="str">
        <f ca="1" xml:space="preserve"> IF(E51=12,VLOOKUP(V51,'12 лет'!$F$4:$K$75,6),IF(E51=11,VLOOKUP(V51,'11 лет'!$H$4:$M$75,6),IF(E51=13,VLOOKUP(V51,'13 лет'!$G$4:$L$75,6), IF(E51=14, VLOOKUP(V51,'14 лет'!$K$4:$P$74,6),""))))</f>
        <v/>
      </c>
      <c r="X51" s="171">
        <v>-20</v>
      </c>
      <c r="Y51" s="249" t="str">
        <f ca="1" xml:space="preserve"> IF(E51=12,VLOOKUP(X51,'12 лет'!$J$4:$K$75,2),IF(E51=11,VLOOKUP(X51,'11 лет'!$L$4:$M$75,2),IF(E51=13,VLOOKUP(X51,'13 лет'!$K$4:$L$75,2), IF(E51=14, VLOOKUP(X51,'14 лет'!$O$4:$P$74,2),""))))</f>
        <v/>
      </c>
      <c r="Z51" s="252"/>
      <c r="AA51" s="249" t="str">
        <f ca="1">IF(E51=12,VLOOKUP(Z51,'12 лет'!$C$4:$D$75,2),IF(E51=11,VLOOKUP(Z51,'11 лет'!$C$3:$E$76,3),IF(E51=13,VLOOKUP(Z51,'13 лет'!$C$3:$E$75,3),IF(E51=14,VLOOKUP(Z51,'14 лет'!$D$3:$I$74,6),""))))</f>
        <v/>
      </c>
      <c r="AB51" s="172"/>
      <c r="AC51" s="169" t="str">
        <f ca="1">IF(E51&lt;=9+OR(10),"Нет",IF(E51&lt;=11+OR(12),"Нет",IF(E51&lt;=13+OR(14)+OR(15),"Нет", IF(E51&lt;=16+OR(17),VLOOKUP(AB51,'14 лет'!$F$3:$I$74,4),""))))</f>
        <v/>
      </c>
      <c r="AD51" s="172"/>
      <c r="AE51" s="169" t="str">
        <f ca="1">IF(E51&lt;=11+OR(12),VLOOKUP(AD51,'11 лет'!$F$4:$M$75,8),IF(E51&lt;=13+OR(14)+OR(15),VLOOKUP(AD51,'13 лет'!$F$4:$L$75,7),""))</f>
        <v/>
      </c>
      <c r="AF51" s="172"/>
      <c r="AG51" s="176" t="str">
        <f ca="1" xml:space="preserve"> IF(E51&lt;=9+OR(10),VLOOKUP(AF51,'12 лет'!$G$4:$K$75,5),"")</f>
        <v/>
      </c>
      <c r="AH51" s="268">
        <f t="shared" ca="1" si="0"/>
        <v>0</v>
      </c>
      <c r="AI51" s="269">
        <f t="shared" ca="1" si="1"/>
        <v>30</v>
      </c>
    </row>
    <row r="52" spans="1:35" ht="15.75">
      <c r="A52" s="108"/>
      <c r="B52" s="109"/>
      <c r="C52" s="110"/>
      <c r="D52" s="110"/>
      <c r="E52" s="267">
        <f t="shared" ca="1" si="2"/>
        <v>125</v>
      </c>
      <c r="F52" s="168"/>
      <c r="G52" s="249" t="str">
        <f ca="1">IF(E52=12,"Нет",IF(E52=11,"Нет",IF(E52=13,VLOOKUP(F52,'13 лет'!$B$3:$E$75,4),IF(E52=14,VLOOKUP(F52,'14 лет'!$E$5:$I$75,5),""))))</f>
        <v/>
      </c>
      <c r="H52" s="168"/>
      <c r="I52" s="169" t="str">
        <f ca="1">IF(E52&lt;=9+OR(10),VLOOKUP(H52,'12 лет'!$B$3:$D$75,3),IF(E52&lt;=11+OR(12),"Нет",IF(E52&lt;=13+OR(14)+OR(15),"Нет",IF(E52&lt;=16+OR(17),VLOOKUP(H52,'14 лет'!$D$3:$I$75,6),""))))</f>
        <v/>
      </c>
      <c r="J52" s="251"/>
      <c r="K52" s="249" t="str">
        <f ca="1">IF(E52=12,VLOOKUP(J52,'12 лет'!$A$4:$D$75,4),IF(E52=11,VLOOKUP(J52,'11 лет'!$A$3:$E$76,5),IF(E52=13,VLOOKUP(J52,'13 лет'!$A$3:$E$75,5),IF(E52=14,VLOOKUP(J52,'14 лет'!$B$5:$I$75,8),""))))</f>
        <v/>
      </c>
      <c r="L52" s="170"/>
      <c r="M52" s="169" t="str">
        <f ca="1">IF(E52&lt;=9+OR(10),VLOOKUP(L52,'12 лет'!$A$4:$D$75,4),IF(E52&lt;=11+OR(12),"Нет",IF(E52&lt;=13+OR(14)+OR(15),"Нет", IF(E52&lt;=16+OR(17)+OR(18),VLOOKUP(L52,'14 лет'!$H$3:$I$75,2),""))))</f>
        <v/>
      </c>
      <c r="N52" s="170"/>
      <c r="O52" s="169" t="str">
        <f ca="1">IF(E52&lt;=9+OR(10),"Нет",IF(E52&lt;=11+OR(12),"Нет",IF(E52&lt;=13+OR(14)+OR(15),"Нет", IF(E52&lt;=16+OR(17)+OR(18),VLOOKUP(N52,'14 лет'!$G$3:$I$75,3),""))))</f>
        <v/>
      </c>
      <c r="P52" s="168"/>
      <c r="Q52" s="169" t="str">
        <f ca="1">IF(E52&lt;=10,"Нет",IF(E52&lt;=11+OR(12),VLOOKUP(P52,'11 лет'!$H$4:$M$75,6),IF(E52&lt;=13+OR(14)+OR(15),VLOOKUP(P52,'13 лет'!$H$4:$L$75,5),IF(E52&lt;=16+OR(17),VLOOKUP(P52,'14 лет'!$L$3:$P$75,5),""))))</f>
        <v/>
      </c>
      <c r="R52" s="109"/>
      <c r="S52" s="249" t="str">
        <f ca="1">IF(E52=12,VLOOKUP(R52,'12 лет'!$I$4:$K$75,3),IF(E52=11,VLOOKUP(R52,'11 лет'!$K$3:$M$76,3),IF(E52=13,VLOOKUP(R52,'13 лет'!$J$4:$L$75,3), IF(E52=14,VLOOKUP(R52,'14 лет'!$N$5:$P$75,3),""))))</f>
        <v/>
      </c>
      <c r="T52" s="109"/>
      <c r="U52" s="249" t="str">
        <f ca="1">IF(E52=12,VLOOKUP(T52,'12 лет'!$H$4:$K$74,4),IF(E52=11,VLOOKUP(T52,'11 лет'!$J$4:$M$75,4),IF(E52=13,VLOOKUP(T52,'13 лет'!$I$4:$L$75,4),IF(E52=14, VLOOKUP(T52,'14 лет'!$M$4:$P$74,4),""))))</f>
        <v/>
      </c>
      <c r="V52" s="109"/>
      <c r="W52" s="249" t="str">
        <f ca="1" xml:space="preserve"> IF(E52=12,VLOOKUP(V52,'12 лет'!$F$4:$K$75,6),IF(E52=11,VLOOKUP(V52,'11 лет'!$H$4:$M$75,6),IF(E52=13,VLOOKUP(V52,'13 лет'!$G$4:$L$75,6), IF(E52=14, VLOOKUP(V52,'14 лет'!$K$4:$P$74,6),""))))</f>
        <v/>
      </c>
      <c r="X52" s="171">
        <v>-20</v>
      </c>
      <c r="Y52" s="249" t="str">
        <f ca="1" xml:space="preserve"> IF(E52=12,VLOOKUP(X52,'12 лет'!$J$4:$K$75,2),IF(E52=11,VLOOKUP(X52,'11 лет'!$L$4:$M$75,2),IF(E52=13,VLOOKUP(X52,'13 лет'!$K$4:$L$75,2), IF(E52=14, VLOOKUP(X52,'14 лет'!$O$4:$P$74,2),""))))</f>
        <v/>
      </c>
      <c r="Z52" s="252"/>
      <c r="AA52" s="249" t="str">
        <f ca="1">IF(E52=12,VLOOKUP(Z52,'12 лет'!$C$4:$D$75,2),IF(E52=11,VLOOKUP(Z52,'11 лет'!$C$3:$E$76,3),IF(E52=13,VLOOKUP(Z52,'13 лет'!$C$3:$E$75,3),IF(E52=14,VLOOKUP(Z52,'14 лет'!$D$3:$I$74,6),""))))</f>
        <v/>
      </c>
      <c r="AB52" s="172"/>
      <c r="AC52" s="169" t="str">
        <f ca="1">IF(E52&lt;=9+OR(10),"Нет",IF(E52&lt;=11+OR(12),"Нет",IF(E52&lt;=13+OR(14)+OR(15),"Нет", IF(E52&lt;=16+OR(17),VLOOKUP(AB52,'14 лет'!$F$3:$I$74,4),""))))</f>
        <v/>
      </c>
      <c r="AD52" s="172"/>
      <c r="AE52" s="169" t="str">
        <f ca="1">IF(E52&lt;=11+OR(12),VLOOKUP(AD52,'11 лет'!$F$4:$M$75,8),IF(E52&lt;=13+OR(14)+OR(15),VLOOKUP(AD52,'13 лет'!$F$4:$L$75,7),""))</f>
        <v/>
      </c>
      <c r="AF52" s="172"/>
      <c r="AG52" s="176" t="str">
        <f ca="1" xml:space="preserve"> IF(E52&lt;=9+OR(10),VLOOKUP(AF52,'12 лет'!$G$4:$K$75,5),"")</f>
        <v/>
      </c>
      <c r="AH52" s="268">
        <f t="shared" ca="1" si="0"/>
        <v>0</v>
      </c>
      <c r="AI52" s="269">
        <f t="shared" ca="1" si="1"/>
        <v>30</v>
      </c>
    </row>
    <row r="53" spans="1:35" ht="15.75">
      <c r="A53" s="108"/>
      <c r="B53" s="109"/>
      <c r="C53" s="110"/>
      <c r="D53" s="110"/>
      <c r="E53" s="267">
        <f t="shared" ca="1" si="2"/>
        <v>125</v>
      </c>
      <c r="F53" s="168"/>
      <c r="G53" s="249" t="str">
        <f ca="1">IF(E53=12,"Нет",IF(E53=11,"Нет",IF(E53=13,VLOOKUP(F53,'13 лет'!$B$3:$E$75,4),IF(E53=14,VLOOKUP(F53,'14 лет'!$E$5:$I$75,5),""))))</f>
        <v/>
      </c>
      <c r="H53" s="168"/>
      <c r="I53" s="169" t="str">
        <f ca="1">IF(E53&lt;=9+OR(10),VLOOKUP(H53,'12 лет'!$B$3:$D$75,3),IF(E53&lt;=11+OR(12),"Нет",IF(E53&lt;=13+OR(14)+OR(15),"Нет",IF(E53&lt;=16+OR(17),VLOOKUP(H53,'14 лет'!$D$3:$I$75,6),""))))</f>
        <v/>
      </c>
      <c r="J53" s="251"/>
      <c r="K53" s="249" t="str">
        <f ca="1">IF(E53=12,VLOOKUP(J53,'12 лет'!$A$4:$D$75,4),IF(E53=11,VLOOKUP(J53,'11 лет'!$A$3:$E$76,5),IF(E53=13,VLOOKUP(J53,'13 лет'!$A$3:$E$75,5),IF(E53=14,VLOOKUP(J53,'14 лет'!$B$5:$I$75,8),""))))</f>
        <v/>
      </c>
      <c r="L53" s="170"/>
      <c r="M53" s="169" t="str">
        <f ca="1">IF(E53&lt;=9+OR(10),VLOOKUP(L53,'12 лет'!$A$4:$D$75,4),IF(E53&lt;=11+OR(12),"Нет",IF(E53&lt;=13+OR(14)+OR(15),"Нет", IF(E53&lt;=16+OR(17)+OR(18),VLOOKUP(L53,'14 лет'!$H$3:$I$75,2),""))))</f>
        <v/>
      </c>
      <c r="N53" s="170"/>
      <c r="O53" s="169" t="str">
        <f ca="1">IF(E53&lt;=9+OR(10),"Нет",IF(E53&lt;=11+OR(12),"Нет",IF(E53&lt;=13+OR(14)+OR(15),"Нет", IF(E53&lt;=16+OR(17)+OR(18),VLOOKUP(N53,'14 лет'!$G$3:$I$75,3),""))))</f>
        <v/>
      </c>
      <c r="P53" s="168"/>
      <c r="Q53" s="169" t="str">
        <f ca="1">IF(E53&lt;=10,"Нет",IF(E53&lt;=11+OR(12),VLOOKUP(P53,'11 лет'!$H$4:$M$75,6),IF(E53&lt;=13+OR(14)+OR(15),VLOOKUP(P53,'13 лет'!$H$4:$L$75,5),IF(E53&lt;=16+OR(17),VLOOKUP(P53,'14 лет'!$L$3:$P$75,5),""))))</f>
        <v/>
      </c>
      <c r="R53" s="109"/>
      <c r="S53" s="249" t="str">
        <f ca="1">IF(E53=12,VLOOKUP(R53,'12 лет'!$I$4:$K$75,3),IF(E53=11,VLOOKUP(R53,'11 лет'!$K$3:$M$76,3),IF(E53=13,VLOOKUP(R53,'13 лет'!$J$4:$L$75,3), IF(E53=14,VLOOKUP(R53,'14 лет'!$N$5:$P$75,3),""))))</f>
        <v/>
      </c>
      <c r="T53" s="109"/>
      <c r="U53" s="249" t="str">
        <f ca="1">IF(E53=12,VLOOKUP(T53,'12 лет'!$H$4:$K$74,4),IF(E53=11,VLOOKUP(T53,'11 лет'!$J$4:$M$75,4),IF(E53=13,VLOOKUP(T53,'13 лет'!$I$4:$L$75,4),IF(E53=14, VLOOKUP(T53,'14 лет'!$M$4:$P$74,4),""))))</f>
        <v/>
      </c>
      <c r="V53" s="109"/>
      <c r="W53" s="249" t="str">
        <f ca="1" xml:space="preserve"> IF(E53=12,VLOOKUP(V53,'12 лет'!$F$4:$K$75,6),IF(E53=11,VLOOKUP(V53,'11 лет'!$H$4:$M$75,6),IF(E53=13,VLOOKUP(V53,'13 лет'!$G$4:$L$75,6), IF(E53=14, VLOOKUP(V53,'14 лет'!$K$4:$P$74,6),""))))</f>
        <v/>
      </c>
      <c r="X53" s="171">
        <v>-20</v>
      </c>
      <c r="Y53" s="249" t="str">
        <f ca="1" xml:space="preserve"> IF(E53=12,VLOOKUP(X53,'12 лет'!$J$4:$K$75,2),IF(E53=11,VLOOKUP(X53,'11 лет'!$L$4:$M$75,2),IF(E53=13,VLOOKUP(X53,'13 лет'!$K$4:$L$75,2), IF(E53=14, VLOOKUP(X53,'14 лет'!$O$4:$P$74,2),""))))</f>
        <v/>
      </c>
      <c r="Z53" s="252"/>
      <c r="AA53" s="249" t="str">
        <f ca="1">IF(E53=12,VLOOKUP(Z53,'12 лет'!$C$4:$D$75,2),IF(E53=11,VLOOKUP(Z53,'11 лет'!$C$3:$E$76,3),IF(E53=13,VLOOKUP(Z53,'13 лет'!$C$3:$E$75,3),IF(E53=14,VLOOKUP(Z53,'14 лет'!$D$3:$I$74,6),""))))</f>
        <v/>
      </c>
      <c r="AB53" s="172"/>
      <c r="AC53" s="169" t="str">
        <f ca="1">IF(E53&lt;=9+OR(10),"Нет",IF(E53&lt;=11+OR(12),"Нет",IF(E53&lt;=13+OR(14)+OR(15),"Нет", IF(E53&lt;=16+OR(17),VLOOKUP(AB53,'14 лет'!$F$3:$I$74,4),""))))</f>
        <v/>
      </c>
      <c r="AD53" s="172"/>
      <c r="AE53" s="169" t="str">
        <f ca="1">IF(E53&lt;=11+OR(12),VLOOKUP(AD53,'11 лет'!$F$4:$M$75,8),IF(E53&lt;=13+OR(14)+OR(15),VLOOKUP(AD53,'13 лет'!$F$4:$L$75,7),""))</f>
        <v/>
      </c>
      <c r="AF53" s="172"/>
      <c r="AG53" s="176" t="str">
        <f ca="1" xml:space="preserve"> IF(E53&lt;=9+OR(10),VLOOKUP(AF53,'12 лет'!$G$4:$K$75,5),"")</f>
        <v/>
      </c>
      <c r="AH53" s="268">
        <f t="shared" ca="1" si="0"/>
        <v>0</v>
      </c>
      <c r="AI53" s="269">
        <f t="shared" ca="1" si="1"/>
        <v>30</v>
      </c>
    </row>
    <row r="54" spans="1:35" ht="15.75">
      <c r="A54" s="108"/>
      <c r="B54" s="109"/>
      <c r="C54" s="110"/>
      <c r="D54" s="110"/>
      <c r="E54" s="267">
        <f t="shared" ca="1" si="2"/>
        <v>125</v>
      </c>
      <c r="F54" s="168"/>
      <c r="G54" s="249" t="str">
        <f ca="1">IF(E54=12,"Нет",IF(E54=11,"Нет",IF(E54=13,VLOOKUP(F54,'13 лет'!$B$3:$E$75,4),IF(E54=14,VLOOKUP(F54,'14 лет'!$E$5:$I$75,5),""))))</f>
        <v/>
      </c>
      <c r="H54" s="168"/>
      <c r="I54" s="169" t="str">
        <f ca="1">IF(E54&lt;=9+OR(10),VLOOKUP(H54,'12 лет'!$B$3:$D$75,3),IF(E54&lt;=11+OR(12),"Нет",IF(E54&lt;=13+OR(14)+OR(15),"Нет",IF(E54&lt;=16+OR(17),VLOOKUP(H54,'14 лет'!$D$3:$I$75,6),""))))</f>
        <v/>
      </c>
      <c r="J54" s="251"/>
      <c r="K54" s="249" t="str">
        <f ca="1">IF(E54=12,VLOOKUP(J54,'12 лет'!$A$4:$D$75,4),IF(E54=11,VLOOKUP(J54,'11 лет'!$A$3:$E$76,5),IF(E54=13,VLOOKUP(J54,'13 лет'!$A$3:$E$75,5),IF(E54=14,VLOOKUP(J54,'14 лет'!$B$5:$I$75,8),""))))</f>
        <v/>
      </c>
      <c r="L54" s="170"/>
      <c r="M54" s="169" t="str">
        <f ca="1">IF(E54&lt;=9+OR(10),VLOOKUP(L54,'12 лет'!$A$4:$D$75,4),IF(E54&lt;=11+OR(12),"Нет",IF(E54&lt;=13+OR(14)+OR(15),"Нет", IF(E54&lt;=16+OR(17)+OR(18),VLOOKUP(L54,'14 лет'!$H$3:$I$75,2),""))))</f>
        <v/>
      </c>
      <c r="N54" s="170"/>
      <c r="O54" s="169" t="str">
        <f ca="1">IF(E54&lt;=9+OR(10),"Нет",IF(E54&lt;=11+OR(12),"Нет",IF(E54&lt;=13+OR(14)+OR(15),"Нет", IF(E54&lt;=16+OR(17)+OR(18),VLOOKUP(N54,'14 лет'!$G$3:$I$75,3),""))))</f>
        <v/>
      </c>
      <c r="P54" s="168"/>
      <c r="Q54" s="169" t="str">
        <f ca="1">IF(E54&lt;=10,"Нет",IF(E54&lt;=11+OR(12),VLOOKUP(P54,'11 лет'!$H$4:$M$75,6),IF(E54&lt;=13+OR(14)+OR(15),VLOOKUP(P54,'13 лет'!$H$4:$L$75,5),IF(E54&lt;=16+OR(17),VLOOKUP(P54,'14 лет'!$L$3:$P$75,5),""))))</f>
        <v/>
      </c>
      <c r="R54" s="109"/>
      <c r="S54" s="249" t="str">
        <f ca="1">IF(E54=12,VLOOKUP(R54,'12 лет'!$I$4:$K$75,3),IF(E54=11,VLOOKUP(R54,'11 лет'!$K$3:$M$76,3),IF(E54=13,VLOOKUP(R54,'13 лет'!$J$4:$L$75,3), IF(E54=14,VLOOKUP(R54,'14 лет'!$N$5:$P$75,3),""))))</f>
        <v/>
      </c>
      <c r="T54" s="109"/>
      <c r="U54" s="249" t="str">
        <f ca="1">IF(E54=12,VLOOKUP(T54,'12 лет'!$H$4:$K$74,4),IF(E54=11,VLOOKUP(T54,'11 лет'!$J$4:$M$75,4),IF(E54=13,VLOOKUP(T54,'13 лет'!$I$4:$L$75,4),IF(E54=14, VLOOKUP(T54,'14 лет'!$M$4:$P$74,4),""))))</f>
        <v/>
      </c>
      <c r="V54" s="109"/>
      <c r="W54" s="249" t="str">
        <f ca="1" xml:space="preserve"> IF(E54=12,VLOOKUP(V54,'12 лет'!$F$4:$K$75,6),IF(E54=11,VLOOKUP(V54,'11 лет'!$H$4:$M$75,6),IF(E54=13,VLOOKUP(V54,'13 лет'!$G$4:$L$75,6), IF(E54=14, VLOOKUP(V54,'14 лет'!$K$4:$P$74,6),""))))</f>
        <v/>
      </c>
      <c r="X54" s="171">
        <v>-20</v>
      </c>
      <c r="Y54" s="249" t="str">
        <f ca="1" xml:space="preserve"> IF(E54=12,VLOOKUP(X54,'12 лет'!$J$4:$K$75,2),IF(E54=11,VLOOKUP(X54,'11 лет'!$L$4:$M$75,2),IF(E54=13,VLOOKUP(X54,'13 лет'!$K$4:$L$75,2), IF(E54=14, VLOOKUP(X54,'14 лет'!$O$4:$P$74,2),""))))</f>
        <v/>
      </c>
      <c r="Z54" s="252"/>
      <c r="AA54" s="249" t="str">
        <f ca="1">IF(E54=12,VLOOKUP(Z54,'12 лет'!$C$4:$D$75,2),IF(E54=11,VLOOKUP(Z54,'11 лет'!$C$3:$E$76,3),IF(E54=13,VLOOKUP(Z54,'13 лет'!$C$3:$E$75,3),IF(E54=14,VLOOKUP(Z54,'14 лет'!$D$3:$I$74,6),""))))</f>
        <v/>
      </c>
      <c r="AB54" s="172"/>
      <c r="AC54" s="169" t="str">
        <f ca="1">IF(E54&lt;=9+OR(10),"Нет",IF(E54&lt;=11+OR(12),"Нет",IF(E54&lt;=13+OR(14)+OR(15),"Нет", IF(E54&lt;=16+OR(17),VLOOKUP(AB54,'14 лет'!$F$3:$I$74,4),""))))</f>
        <v/>
      </c>
      <c r="AD54" s="172"/>
      <c r="AE54" s="169" t="str">
        <f ca="1">IF(E54&lt;=11+OR(12),VLOOKUP(AD54,'11 лет'!$F$4:$M$75,8),IF(E54&lt;=13+OR(14)+OR(15),VLOOKUP(AD54,'13 лет'!$F$4:$L$75,7),""))</f>
        <v/>
      </c>
      <c r="AF54" s="172"/>
      <c r="AG54" s="176" t="str">
        <f ca="1" xml:space="preserve"> IF(E54&lt;=9+OR(10),VLOOKUP(AF54,'12 лет'!$G$4:$K$75,5),"")</f>
        <v/>
      </c>
      <c r="AH54" s="268">
        <f t="shared" ca="1" si="0"/>
        <v>0</v>
      </c>
      <c r="AI54" s="269">
        <f t="shared" ca="1" si="1"/>
        <v>30</v>
      </c>
    </row>
    <row r="55" spans="1:35" ht="15.75">
      <c r="A55" s="108"/>
      <c r="B55" s="109"/>
      <c r="C55" s="110"/>
      <c r="D55" s="110"/>
      <c r="E55" s="267">
        <f t="shared" ca="1" si="2"/>
        <v>125</v>
      </c>
      <c r="F55" s="168"/>
      <c r="G55" s="249" t="str">
        <f ca="1">IF(E55=12,"Нет",IF(E55=11,"Нет",IF(E55=13,VLOOKUP(F55,'13 лет'!$B$3:$E$75,4),IF(E55=14,VLOOKUP(F55,'14 лет'!$E$5:$I$75,5),""))))</f>
        <v/>
      </c>
      <c r="H55" s="168"/>
      <c r="I55" s="169" t="str">
        <f ca="1">IF(E55&lt;=9+OR(10),VLOOKUP(H55,'12 лет'!$B$3:$D$75,3),IF(E55&lt;=11+OR(12),"Нет",IF(E55&lt;=13+OR(14)+OR(15),"Нет",IF(E55&lt;=16+OR(17),VLOOKUP(H55,'14 лет'!$D$3:$I$75,6),""))))</f>
        <v/>
      </c>
      <c r="J55" s="251"/>
      <c r="K55" s="249" t="str">
        <f ca="1">IF(E55=12,VLOOKUP(J55,'12 лет'!$A$4:$D$75,4),IF(E55=11,VLOOKUP(J55,'11 лет'!$A$3:$E$76,5),IF(E55=13,VLOOKUP(J55,'13 лет'!$A$3:$E$75,5),IF(E55=14,VLOOKUP(J55,'14 лет'!$B$5:$I$75,8),""))))</f>
        <v/>
      </c>
      <c r="L55" s="170"/>
      <c r="M55" s="169" t="str">
        <f ca="1">IF(E55&lt;=9+OR(10),VLOOKUP(L55,'12 лет'!$A$4:$D$75,4),IF(E55&lt;=11+OR(12),"Нет",IF(E55&lt;=13+OR(14)+OR(15),"Нет", IF(E55&lt;=16+OR(17)+OR(18),VLOOKUP(L55,'14 лет'!$H$3:$I$75,2),""))))</f>
        <v/>
      </c>
      <c r="N55" s="170"/>
      <c r="O55" s="169" t="str">
        <f ca="1">IF(E55&lt;=9+OR(10),"Нет",IF(E55&lt;=11+OR(12),"Нет",IF(E55&lt;=13+OR(14)+OR(15),"Нет", IF(E55&lt;=16+OR(17)+OR(18),VLOOKUP(N55,'14 лет'!$G$3:$I$75,3),""))))</f>
        <v/>
      </c>
      <c r="P55" s="168"/>
      <c r="Q55" s="169" t="str">
        <f ca="1">IF(E55&lt;=10,"Нет",IF(E55&lt;=11+OR(12),VLOOKUP(P55,'11 лет'!$H$4:$M$75,6),IF(E55&lt;=13+OR(14)+OR(15),VLOOKUP(P55,'13 лет'!$H$4:$L$75,5),IF(E55&lt;=16+OR(17),VLOOKUP(P55,'14 лет'!$L$3:$P$75,5),""))))</f>
        <v/>
      </c>
      <c r="R55" s="109"/>
      <c r="S55" s="249" t="str">
        <f ca="1">IF(E55=12,VLOOKUP(R55,'12 лет'!$I$4:$K$75,3),IF(E55=11,VLOOKUP(R55,'11 лет'!$K$3:$M$76,3),IF(E55=13,VLOOKUP(R55,'13 лет'!$J$4:$L$75,3), IF(E55=14,VLOOKUP(R55,'14 лет'!$N$5:$P$75,3),""))))</f>
        <v/>
      </c>
      <c r="T55" s="109"/>
      <c r="U55" s="249" t="str">
        <f ca="1">IF(E55=12,VLOOKUP(T55,'12 лет'!$H$4:$K$74,4),IF(E55=11,VLOOKUP(T55,'11 лет'!$J$4:$M$75,4),IF(E55=13,VLOOKUP(T55,'13 лет'!$I$4:$L$75,4),IF(E55=14, VLOOKUP(T55,'14 лет'!$M$4:$P$74,4),""))))</f>
        <v/>
      </c>
      <c r="V55" s="109"/>
      <c r="W55" s="249" t="str">
        <f ca="1" xml:space="preserve"> IF(E55=12,VLOOKUP(V55,'12 лет'!$F$4:$K$75,6),IF(E55=11,VLOOKUP(V55,'11 лет'!$H$4:$M$75,6),IF(E55=13,VLOOKUP(V55,'13 лет'!$G$4:$L$75,6), IF(E55=14, VLOOKUP(V55,'14 лет'!$K$4:$P$74,6),""))))</f>
        <v/>
      </c>
      <c r="X55" s="171">
        <v>-20</v>
      </c>
      <c r="Y55" s="249" t="str">
        <f ca="1" xml:space="preserve"> IF(E55=12,VLOOKUP(X55,'12 лет'!$J$4:$K$75,2),IF(E55=11,VLOOKUP(X55,'11 лет'!$L$4:$M$75,2),IF(E55=13,VLOOKUP(X55,'13 лет'!$K$4:$L$75,2), IF(E55=14, VLOOKUP(X55,'14 лет'!$O$4:$P$74,2),""))))</f>
        <v/>
      </c>
      <c r="Z55" s="252"/>
      <c r="AA55" s="249" t="str">
        <f ca="1">IF(E55=12,VLOOKUP(Z55,'12 лет'!$C$4:$D$75,2),IF(E55=11,VLOOKUP(Z55,'11 лет'!$C$3:$E$76,3),IF(E55=13,VLOOKUP(Z55,'13 лет'!$C$3:$E$75,3),IF(E55=14,VLOOKUP(Z55,'14 лет'!$D$3:$I$74,6),""))))</f>
        <v/>
      </c>
      <c r="AB55" s="172"/>
      <c r="AC55" s="169" t="str">
        <f ca="1">IF(E55&lt;=9+OR(10),"Нет",IF(E55&lt;=11+OR(12),"Нет",IF(E55&lt;=13+OR(14)+OR(15),"Нет", IF(E55&lt;=16+OR(17),VLOOKUP(AB55,'14 лет'!$F$3:$I$74,4),""))))</f>
        <v/>
      </c>
      <c r="AD55" s="172"/>
      <c r="AE55" s="169" t="str">
        <f ca="1">IF(E55&lt;=11+OR(12),VLOOKUP(AD55,'11 лет'!$F$4:$M$75,8),IF(E55&lt;=13+OR(14)+OR(15),VLOOKUP(AD55,'13 лет'!$F$4:$L$75,7),""))</f>
        <v/>
      </c>
      <c r="AF55" s="172"/>
      <c r="AG55" s="176" t="str">
        <f ca="1" xml:space="preserve"> IF(E55&lt;=9+OR(10),VLOOKUP(AF55,'12 лет'!$G$4:$K$75,5),"")</f>
        <v/>
      </c>
      <c r="AH55" s="268">
        <f t="shared" ca="1" si="0"/>
        <v>0</v>
      </c>
      <c r="AI55" s="269">
        <f t="shared" ca="1" si="1"/>
        <v>30</v>
      </c>
    </row>
    <row r="56" spans="1:35" ht="15.75">
      <c r="A56" s="108"/>
      <c r="B56" s="109"/>
      <c r="C56" s="110"/>
      <c r="D56" s="110"/>
      <c r="E56" s="267">
        <f t="shared" ca="1" si="2"/>
        <v>125</v>
      </c>
      <c r="F56" s="168"/>
      <c r="G56" s="249" t="str">
        <f ca="1">IF(E56=12,"Нет",IF(E56=11,"Нет",IF(E56=13,VLOOKUP(F56,'13 лет'!$B$3:$E$75,4),IF(E56=14,VLOOKUP(F56,'14 лет'!$E$5:$I$75,5),""))))</f>
        <v/>
      </c>
      <c r="H56" s="168"/>
      <c r="I56" s="169" t="str">
        <f ca="1">IF(E56&lt;=9+OR(10),VLOOKUP(H56,'12 лет'!$B$3:$D$75,3),IF(E56&lt;=11+OR(12),"Нет",IF(E56&lt;=13+OR(14)+OR(15),"Нет",IF(E56&lt;=16+OR(17),VLOOKUP(H56,'14 лет'!$D$3:$I$75,6),""))))</f>
        <v/>
      </c>
      <c r="J56" s="251"/>
      <c r="K56" s="249" t="str">
        <f ca="1">IF(E56=12,VLOOKUP(J56,'12 лет'!$A$4:$D$75,4),IF(E56=11,VLOOKUP(J56,'11 лет'!$A$3:$E$76,5),IF(E56=13,VLOOKUP(J56,'13 лет'!$A$3:$E$75,5),IF(E56=14,VLOOKUP(J56,'14 лет'!$B$5:$I$75,8),""))))</f>
        <v/>
      </c>
      <c r="L56" s="170"/>
      <c r="M56" s="169" t="str">
        <f ca="1">IF(E56&lt;=9+OR(10),VLOOKUP(L56,'12 лет'!$A$4:$D$75,4),IF(E56&lt;=11+OR(12),"Нет",IF(E56&lt;=13+OR(14)+OR(15),"Нет", IF(E56&lt;=16+OR(17)+OR(18),VLOOKUP(L56,'14 лет'!$H$3:$I$75,2),""))))</f>
        <v/>
      </c>
      <c r="N56" s="170"/>
      <c r="O56" s="169" t="str">
        <f ca="1">IF(E56&lt;=9+OR(10),"Нет",IF(E56&lt;=11+OR(12),"Нет",IF(E56&lt;=13+OR(14)+OR(15),"Нет", IF(E56&lt;=16+OR(17)+OR(18),VLOOKUP(N56,'14 лет'!$G$3:$I$75,3),""))))</f>
        <v/>
      </c>
      <c r="P56" s="168"/>
      <c r="Q56" s="169" t="str">
        <f ca="1">IF(E56&lt;=10,"Нет",IF(E56&lt;=11+OR(12),VLOOKUP(P56,'11 лет'!$H$4:$M$75,6),IF(E56&lt;=13+OR(14)+OR(15),VLOOKUP(P56,'13 лет'!$H$4:$L$75,5),IF(E56&lt;=16+OR(17),VLOOKUP(P56,'14 лет'!$L$3:$P$75,5),""))))</f>
        <v/>
      </c>
      <c r="R56" s="109"/>
      <c r="S56" s="249" t="str">
        <f ca="1">IF(E56=12,VLOOKUP(R56,'12 лет'!$I$4:$K$75,3),IF(E56=11,VLOOKUP(R56,'11 лет'!$K$3:$M$76,3),IF(E56=13,VLOOKUP(R56,'13 лет'!$J$4:$L$75,3), IF(E56=14,VLOOKUP(R56,'14 лет'!$N$5:$P$75,3),""))))</f>
        <v/>
      </c>
      <c r="T56" s="109"/>
      <c r="U56" s="249" t="str">
        <f ca="1">IF(E56=12,VLOOKUP(T56,'12 лет'!$H$4:$K$74,4),IF(E56=11,VLOOKUP(T56,'11 лет'!$J$4:$M$75,4),IF(E56=13,VLOOKUP(T56,'13 лет'!$I$4:$L$75,4),IF(E56=14, VLOOKUP(T56,'14 лет'!$M$4:$P$74,4),""))))</f>
        <v/>
      </c>
      <c r="V56" s="109"/>
      <c r="W56" s="249" t="str">
        <f ca="1" xml:space="preserve"> IF(E56=12,VLOOKUP(V56,'12 лет'!$F$4:$K$75,6),IF(E56=11,VLOOKUP(V56,'11 лет'!$H$4:$M$75,6),IF(E56=13,VLOOKUP(V56,'13 лет'!$G$4:$L$75,6), IF(E56=14, VLOOKUP(V56,'14 лет'!$K$4:$P$74,6),""))))</f>
        <v/>
      </c>
      <c r="X56" s="171">
        <v>-20</v>
      </c>
      <c r="Y56" s="249" t="str">
        <f ca="1" xml:space="preserve"> IF(E56=12,VLOOKUP(X56,'12 лет'!$J$4:$K$75,2),IF(E56=11,VLOOKUP(X56,'11 лет'!$L$4:$M$75,2),IF(E56=13,VLOOKUP(X56,'13 лет'!$K$4:$L$75,2), IF(E56=14, VLOOKUP(X56,'14 лет'!$O$4:$P$74,2),""))))</f>
        <v/>
      </c>
      <c r="Z56" s="252"/>
      <c r="AA56" s="249" t="str">
        <f ca="1">IF(E56=12,VLOOKUP(Z56,'12 лет'!$C$4:$D$75,2),IF(E56=11,VLOOKUP(Z56,'11 лет'!$C$3:$E$76,3),IF(E56=13,VLOOKUP(Z56,'13 лет'!$C$3:$E$75,3),IF(E56=14,VLOOKUP(Z56,'14 лет'!$D$3:$I$74,6),""))))</f>
        <v/>
      </c>
      <c r="AB56" s="172"/>
      <c r="AC56" s="169" t="str">
        <f ca="1">IF(E56&lt;=9+OR(10),"Нет",IF(E56&lt;=11+OR(12),"Нет",IF(E56&lt;=13+OR(14)+OR(15),"Нет", IF(E56&lt;=16+OR(17),VLOOKUP(AB56,'14 лет'!$F$3:$I$74,4),""))))</f>
        <v/>
      </c>
      <c r="AD56" s="172"/>
      <c r="AE56" s="169" t="str">
        <f ca="1">IF(E56&lt;=11+OR(12),VLOOKUP(AD56,'11 лет'!$F$4:$M$75,8),IF(E56&lt;=13+OR(14)+OR(15),VLOOKUP(AD56,'13 лет'!$F$4:$L$75,7),""))</f>
        <v/>
      </c>
      <c r="AF56" s="172"/>
      <c r="AG56" s="176" t="str">
        <f ca="1" xml:space="preserve"> IF(E56&lt;=9+OR(10),VLOOKUP(AF56,'12 лет'!$G$4:$K$75,5),"")</f>
        <v/>
      </c>
      <c r="AH56" s="268">
        <f t="shared" ca="1" si="0"/>
        <v>0</v>
      </c>
      <c r="AI56" s="269">
        <f t="shared" ca="1" si="1"/>
        <v>30</v>
      </c>
    </row>
    <row r="57" spans="1:35" ht="15.75">
      <c r="A57" s="108"/>
      <c r="B57" s="109"/>
      <c r="C57" s="110"/>
      <c r="D57" s="110"/>
      <c r="E57" s="267">
        <f t="shared" ca="1" si="2"/>
        <v>125</v>
      </c>
      <c r="F57" s="168"/>
      <c r="G57" s="249" t="str">
        <f ca="1">IF(E57=12,"Нет",IF(E57=11,"Нет",IF(E57=13,VLOOKUP(F57,'13 лет'!$B$3:$E$75,4),IF(E57=14,VLOOKUP(F57,'14 лет'!$E$5:$I$75,5),""))))</f>
        <v/>
      </c>
      <c r="H57" s="168"/>
      <c r="I57" s="169" t="str">
        <f ca="1">IF(E57&lt;=9+OR(10),VLOOKUP(H57,'12 лет'!$B$3:$D$75,3),IF(E57&lt;=11+OR(12),"Нет",IF(E57&lt;=13+OR(14)+OR(15),"Нет",IF(E57&lt;=16+OR(17),VLOOKUP(H57,'14 лет'!$D$3:$I$75,6),""))))</f>
        <v/>
      </c>
      <c r="J57" s="251"/>
      <c r="K57" s="249" t="str">
        <f ca="1">IF(E57=12,VLOOKUP(J57,'12 лет'!$A$4:$D$75,4),IF(E57=11,VLOOKUP(J57,'11 лет'!$A$3:$E$76,5),IF(E57=13,VLOOKUP(J57,'13 лет'!$A$3:$E$75,5),IF(E57=14,VLOOKUP(J57,'14 лет'!$B$5:$I$75,8),""))))</f>
        <v/>
      </c>
      <c r="L57" s="170"/>
      <c r="M57" s="169" t="str">
        <f ca="1">IF(E57&lt;=9+OR(10),VLOOKUP(L57,'12 лет'!$A$4:$D$75,4),IF(E57&lt;=11+OR(12),"Нет",IF(E57&lt;=13+OR(14)+OR(15),"Нет", IF(E57&lt;=16+OR(17)+OR(18),VLOOKUP(L57,'14 лет'!$H$3:$I$75,2),""))))</f>
        <v/>
      </c>
      <c r="N57" s="170"/>
      <c r="O57" s="169" t="str">
        <f ca="1">IF(E57&lt;=9+OR(10),"Нет",IF(E57&lt;=11+OR(12),"Нет",IF(E57&lt;=13+OR(14)+OR(15),"Нет", IF(E57&lt;=16+OR(17)+OR(18),VLOOKUP(N57,'14 лет'!$G$3:$I$75,3),""))))</f>
        <v/>
      </c>
      <c r="P57" s="168"/>
      <c r="Q57" s="169" t="str">
        <f ca="1">IF(E57&lt;=10,"Нет",IF(E57&lt;=11+OR(12),VLOOKUP(P57,'11 лет'!$H$4:$M$75,6),IF(E57&lt;=13+OR(14)+OR(15),VLOOKUP(P57,'13 лет'!$H$4:$L$75,5),IF(E57&lt;=16+OR(17),VLOOKUP(P57,'14 лет'!$L$3:$P$75,5),""))))</f>
        <v/>
      </c>
      <c r="R57" s="109"/>
      <c r="S57" s="249" t="str">
        <f ca="1">IF(E57=12,VLOOKUP(R57,'12 лет'!$I$4:$K$75,3),IF(E57=11,VLOOKUP(R57,'11 лет'!$K$3:$M$76,3),IF(E57=13,VLOOKUP(R57,'13 лет'!$J$4:$L$75,3), IF(E57=14,VLOOKUP(R57,'14 лет'!$N$5:$P$75,3),""))))</f>
        <v/>
      </c>
      <c r="T57" s="109"/>
      <c r="U57" s="249" t="str">
        <f ca="1">IF(E57=12,VLOOKUP(T57,'12 лет'!$H$4:$K$74,4),IF(E57=11,VLOOKUP(T57,'11 лет'!$J$4:$M$75,4),IF(E57=13,VLOOKUP(T57,'13 лет'!$I$4:$L$75,4),IF(E57=14, VLOOKUP(T57,'14 лет'!$M$4:$P$74,4),""))))</f>
        <v/>
      </c>
      <c r="V57" s="109"/>
      <c r="W57" s="249" t="str">
        <f ca="1" xml:space="preserve"> IF(E57=12,VLOOKUP(V57,'12 лет'!$F$4:$K$75,6),IF(E57=11,VLOOKUP(V57,'11 лет'!$H$4:$M$75,6),IF(E57=13,VLOOKUP(V57,'13 лет'!$G$4:$L$75,6), IF(E57=14, VLOOKUP(V57,'14 лет'!$K$4:$P$74,6),""))))</f>
        <v/>
      </c>
      <c r="X57" s="171">
        <v>-20</v>
      </c>
      <c r="Y57" s="249" t="str">
        <f ca="1" xml:space="preserve"> IF(E57=12,VLOOKUP(X57,'12 лет'!$J$4:$K$75,2),IF(E57=11,VLOOKUP(X57,'11 лет'!$L$4:$M$75,2),IF(E57=13,VLOOKUP(X57,'13 лет'!$K$4:$L$75,2), IF(E57=14, VLOOKUP(X57,'14 лет'!$O$4:$P$74,2),""))))</f>
        <v/>
      </c>
      <c r="Z57" s="252"/>
      <c r="AA57" s="249" t="str">
        <f ca="1">IF(E57=12,VLOOKUP(Z57,'12 лет'!$C$4:$D$75,2),IF(E57=11,VLOOKUP(Z57,'11 лет'!$C$3:$E$76,3),IF(E57=13,VLOOKUP(Z57,'13 лет'!$C$3:$E$75,3),IF(E57=14,VLOOKUP(Z57,'14 лет'!$D$3:$I$74,6),""))))</f>
        <v/>
      </c>
      <c r="AB57" s="172"/>
      <c r="AC57" s="169" t="str">
        <f ca="1">IF(E57&lt;=9+OR(10),"Нет",IF(E57&lt;=11+OR(12),"Нет",IF(E57&lt;=13+OR(14)+OR(15),"Нет", IF(E57&lt;=16+OR(17),VLOOKUP(AB57,'14 лет'!$F$3:$I$74,4),""))))</f>
        <v/>
      </c>
      <c r="AD57" s="172"/>
      <c r="AE57" s="169" t="str">
        <f ca="1">IF(E57&lt;=11+OR(12),VLOOKUP(AD57,'11 лет'!$F$4:$M$75,8),IF(E57&lt;=13+OR(14)+OR(15),VLOOKUP(AD57,'13 лет'!$F$4:$L$75,7),""))</f>
        <v/>
      </c>
      <c r="AF57" s="172"/>
      <c r="AG57" s="176" t="str">
        <f ca="1" xml:space="preserve"> IF(E57&lt;=9+OR(10),VLOOKUP(AF57,'12 лет'!$G$4:$K$75,5),"")</f>
        <v/>
      </c>
      <c r="AH57" s="268">
        <f t="shared" ca="1" si="0"/>
        <v>0</v>
      </c>
      <c r="AI57" s="269">
        <f t="shared" ca="1" si="1"/>
        <v>30</v>
      </c>
    </row>
    <row r="58" spans="1:35" ht="15.75">
      <c r="A58" s="108"/>
      <c r="B58" s="109"/>
      <c r="C58" s="110"/>
      <c r="D58" s="110"/>
      <c r="E58" s="267">
        <f t="shared" ca="1" si="2"/>
        <v>125</v>
      </c>
      <c r="F58" s="168"/>
      <c r="G58" s="249" t="str">
        <f ca="1">IF(E58=12,"Нет",IF(E58=11,"Нет",IF(E58=13,VLOOKUP(F58,'13 лет'!$B$3:$E$75,4),IF(E58=14,VLOOKUP(F58,'14 лет'!$E$5:$I$75,5),""))))</f>
        <v/>
      </c>
      <c r="H58" s="168"/>
      <c r="I58" s="169" t="str">
        <f ca="1">IF(E58&lt;=9+OR(10),VLOOKUP(H58,'12 лет'!$B$3:$D$75,3),IF(E58&lt;=11+OR(12),"Нет",IF(E58&lt;=13+OR(14)+OR(15),"Нет",IF(E58&lt;=16+OR(17),VLOOKUP(H58,'14 лет'!$D$3:$I$75,6),""))))</f>
        <v/>
      </c>
      <c r="J58" s="251"/>
      <c r="K58" s="249" t="str">
        <f ca="1">IF(E58=12,VLOOKUP(J58,'12 лет'!$A$4:$D$75,4),IF(E58=11,VLOOKUP(J58,'11 лет'!$A$3:$E$76,5),IF(E58=13,VLOOKUP(J58,'13 лет'!$A$3:$E$75,5),IF(E58=14,VLOOKUP(J58,'14 лет'!$B$5:$I$75,8),""))))</f>
        <v/>
      </c>
      <c r="L58" s="170"/>
      <c r="M58" s="169" t="str">
        <f ca="1">IF(E58&lt;=9+OR(10),VLOOKUP(L58,'12 лет'!$A$4:$D$75,4),IF(E58&lt;=11+OR(12),"Нет",IF(E58&lt;=13+OR(14)+OR(15),"Нет", IF(E58&lt;=16+OR(17)+OR(18),VLOOKUP(L58,'14 лет'!$H$3:$I$75,2),""))))</f>
        <v/>
      </c>
      <c r="N58" s="170"/>
      <c r="O58" s="169" t="str">
        <f ca="1">IF(E58&lt;=9+OR(10),"Нет",IF(E58&lt;=11+OR(12),"Нет",IF(E58&lt;=13+OR(14)+OR(15),"Нет", IF(E58&lt;=16+OR(17)+OR(18),VLOOKUP(N58,'14 лет'!$G$3:$I$75,3),""))))</f>
        <v/>
      </c>
      <c r="P58" s="168"/>
      <c r="Q58" s="169" t="str">
        <f ca="1">IF(E58&lt;=10,"Нет",IF(E58&lt;=11+OR(12),VLOOKUP(P58,'11 лет'!$H$4:$M$75,6),IF(E58&lt;=13+OR(14)+OR(15),VLOOKUP(P58,'13 лет'!$H$4:$L$75,5),IF(E58&lt;=16+OR(17),VLOOKUP(P58,'14 лет'!$L$3:$P$75,5),""))))</f>
        <v/>
      </c>
      <c r="R58" s="109"/>
      <c r="S58" s="249" t="str">
        <f ca="1">IF(E58=12,VLOOKUP(R58,'12 лет'!$I$4:$K$75,3),IF(E58=11,VLOOKUP(R58,'11 лет'!$K$3:$M$76,3),IF(E58=13,VLOOKUP(R58,'13 лет'!$J$4:$L$75,3), IF(E58=14,VLOOKUP(R58,'14 лет'!$N$5:$P$75,3),""))))</f>
        <v/>
      </c>
      <c r="T58" s="109"/>
      <c r="U58" s="249" t="str">
        <f ca="1">IF(E58=12,VLOOKUP(T58,'12 лет'!$H$4:$K$74,4),IF(E58=11,VLOOKUP(T58,'11 лет'!$J$4:$M$75,4),IF(E58=13,VLOOKUP(T58,'13 лет'!$I$4:$L$75,4),IF(E58=14, VLOOKUP(T58,'14 лет'!$M$4:$P$74,4),""))))</f>
        <v/>
      </c>
      <c r="V58" s="109"/>
      <c r="W58" s="249" t="str">
        <f ca="1" xml:space="preserve"> IF(E58=12,VLOOKUP(V58,'12 лет'!$F$4:$K$75,6),IF(E58=11,VLOOKUP(V58,'11 лет'!$H$4:$M$75,6),IF(E58=13,VLOOKUP(V58,'13 лет'!$G$4:$L$75,6), IF(E58=14, VLOOKUP(V58,'14 лет'!$K$4:$P$74,6),""))))</f>
        <v/>
      </c>
      <c r="X58" s="171">
        <v>-20</v>
      </c>
      <c r="Y58" s="249" t="str">
        <f ca="1" xml:space="preserve"> IF(E58=12,VLOOKUP(X58,'12 лет'!$J$4:$K$75,2),IF(E58=11,VLOOKUP(X58,'11 лет'!$L$4:$M$75,2),IF(E58=13,VLOOKUP(X58,'13 лет'!$K$4:$L$75,2), IF(E58=14, VLOOKUP(X58,'14 лет'!$O$4:$P$74,2),""))))</f>
        <v/>
      </c>
      <c r="Z58" s="252"/>
      <c r="AA58" s="249" t="str">
        <f ca="1">IF(E58=12,VLOOKUP(Z58,'12 лет'!$C$4:$D$75,2),IF(E58=11,VLOOKUP(Z58,'11 лет'!$C$3:$E$76,3),IF(E58=13,VLOOKUP(Z58,'13 лет'!$C$3:$E$75,3),IF(E58=14,VLOOKUP(Z58,'14 лет'!$D$3:$I$74,6),""))))</f>
        <v/>
      </c>
      <c r="AB58" s="172"/>
      <c r="AC58" s="169" t="str">
        <f ca="1">IF(E58&lt;=9+OR(10),"Нет",IF(E58&lt;=11+OR(12),"Нет",IF(E58&lt;=13+OR(14)+OR(15),"Нет", IF(E58&lt;=16+OR(17),VLOOKUP(AB58,'14 лет'!$F$3:$I$74,4),""))))</f>
        <v/>
      </c>
      <c r="AD58" s="172"/>
      <c r="AE58" s="169" t="str">
        <f ca="1">IF(E58&lt;=11+OR(12),VLOOKUP(AD58,'11 лет'!$F$4:$M$75,8),IF(E58&lt;=13+OR(14)+OR(15),VLOOKUP(AD58,'13 лет'!$F$4:$L$75,7),""))</f>
        <v/>
      </c>
      <c r="AF58" s="172"/>
      <c r="AG58" s="176" t="str">
        <f ca="1" xml:space="preserve"> IF(E58&lt;=9+OR(10),VLOOKUP(AF58,'12 лет'!$G$4:$K$75,5),"")</f>
        <v/>
      </c>
      <c r="AH58" s="268">
        <f t="shared" ca="1" si="0"/>
        <v>0</v>
      </c>
      <c r="AI58" s="269">
        <f t="shared" ca="1" si="1"/>
        <v>30</v>
      </c>
    </row>
    <row r="59" spans="1:35" ht="15.75">
      <c r="A59" s="108"/>
      <c r="B59" s="109"/>
      <c r="C59" s="110"/>
      <c r="D59" s="110"/>
      <c r="E59" s="267">
        <f t="shared" ca="1" si="2"/>
        <v>125</v>
      </c>
      <c r="F59" s="168"/>
      <c r="G59" s="249" t="str">
        <f ca="1">IF(E59=12,"Нет",IF(E59=11,"Нет",IF(E59=13,VLOOKUP(F59,'13 лет'!$B$3:$E$75,4),IF(E59=14,VLOOKUP(F59,'14 лет'!$E$5:$I$75,5),""))))</f>
        <v/>
      </c>
      <c r="H59" s="168"/>
      <c r="I59" s="169" t="str">
        <f ca="1">IF(E59&lt;=9+OR(10),VLOOKUP(H59,'12 лет'!$B$3:$D$75,3),IF(E59&lt;=11+OR(12),"Нет",IF(E59&lt;=13+OR(14)+OR(15),"Нет",IF(E59&lt;=16+OR(17),VLOOKUP(H59,'14 лет'!$D$3:$I$75,6),""))))</f>
        <v/>
      </c>
      <c r="J59" s="251"/>
      <c r="K59" s="249" t="str">
        <f ca="1">IF(E59=12,VLOOKUP(J59,'12 лет'!$A$4:$D$75,4),IF(E59=11,VLOOKUP(J59,'11 лет'!$A$3:$E$76,5),IF(E59=13,VLOOKUP(J59,'13 лет'!$A$3:$E$75,5),IF(E59=14,VLOOKUP(J59,'14 лет'!$B$5:$I$75,8),""))))</f>
        <v/>
      </c>
      <c r="L59" s="170"/>
      <c r="M59" s="169" t="str">
        <f ca="1">IF(E59&lt;=9+OR(10),VLOOKUP(L59,'12 лет'!$A$4:$D$75,4),IF(E59&lt;=11+OR(12),"Нет",IF(E59&lt;=13+OR(14)+OR(15),"Нет", IF(E59&lt;=16+OR(17)+OR(18),VLOOKUP(L59,'14 лет'!$H$3:$I$75,2),""))))</f>
        <v/>
      </c>
      <c r="N59" s="170"/>
      <c r="O59" s="169" t="str">
        <f ca="1">IF(E59&lt;=9+OR(10),"Нет",IF(E59&lt;=11+OR(12),"Нет",IF(E59&lt;=13+OR(14)+OR(15),"Нет", IF(E59&lt;=16+OR(17)+OR(18),VLOOKUP(N59,'14 лет'!$G$3:$I$75,3),""))))</f>
        <v/>
      </c>
      <c r="P59" s="168"/>
      <c r="Q59" s="169" t="str">
        <f ca="1">IF(E59&lt;=10,"Нет",IF(E59&lt;=11+OR(12),VLOOKUP(P59,'11 лет'!$H$4:$M$75,6),IF(E59&lt;=13+OR(14)+OR(15),VLOOKUP(P59,'13 лет'!$H$4:$L$75,5),IF(E59&lt;=16+OR(17),VLOOKUP(P59,'14 лет'!$L$3:$P$75,5),""))))</f>
        <v/>
      </c>
      <c r="R59" s="109"/>
      <c r="S59" s="249" t="str">
        <f ca="1">IF(E59=12,VLOOKUP(R59,'12 лет'!$I$4:$K$75,3),IF(E59=11,VLOOKUP(R59,'11 лет'!$K$3:$M$76,3),IF(E59=13,VLOOKUP(R59,'13 лет'!$J$4:$L$75,3), IF(E59=14,VLOOKUP(R59,'14 лет'!$N$5:$P$75,3),""))))</f>
        <v/>
      </c>
      <c r="T59" s="109"/>
      <c r="U59" s="249" t="str">
        <f ca="1">IF(E59=12,VLOOKUP(T59,'12 лет'!$H$4:$K$74,4),IF(E59=11,VLOOKUP(T59,'11 лет'!$J$4:$M$75,4),IF(E59=13,VLOOKUP(T59,'13 лет'!$I$4:$L$75,4),IF(E59=14, VLOOKUP(T59,'14 лет'!$M$4:$P$74,4),""))))</f>
        <v/>
      </c>
      <c r="V59" s="109"/>
      <c r="W59" s="249" t="str">
        <f ca="1" xml:space="preserve"> IF(E59=12,VLOOKUP(V59,'12 лет'!$F$4:$K$75,6),IF(E59=11,VLOOKUP(V59,'11 лет'!$H$4:$M$75,6),IF(E59=13,VLOOKUP(V59,'13 лет'!$G$4:$L$75,6), IF(E59=14, VLOOKUP(V59,'14 лет'!$K$4:$P$74,6),""))))</f>
        <v/>
      </c>
      <c r="X59" s="171">
        <v>-20</v>
      </c>
      <c r="Y59" s="249" t="str">
        <f ca="1" xml:space="preserve"> IF(E59=12,VLOOKUP(X59,'12 лет'!$J$4:$K$75,2),IF(E59=11,VLOOKUP(X59,'11 лет'!$L$4:$M$75,2),IF(E59=13,VLOOKUP(X59,'13 лет'!$K$4:$L$75,2), IF(E59=14, VLOOKUP(X59,'14 лет'!$O$4:$P$74,2),""))))</f>
        <v/>
      </c>
      <c r="Z59" s="252"/>
      <c r="AA59" s="249" t="str">
        <f ca="1">IF(E59=12,VLOOKUP(Z59,'12 лет'!$C$4:$D$75,2),IF(E59=11,VLOOKUP(Z59,'11 лет'!$C$3:$E$76,3),IF(E59=13,VLOOKUP(Z59,'13 лет'!$C$3:$E$75,3),IF(E59=14,VLOOKUP(Z59,'14 лет'!$D$3:$I$74,6),""))))</f>
        <v/>
      </c>
      <c r="AB59" s="172"/>
      <c r="AC59" s="169" t="str">
        <f ca="1">IF(E59&lt;=9+OR(10),"Нет",IF(E59&lt;=11+OR(12),"Нет",IF(E59&lt;=13+OR(14)+OR(15),"Нет", IF(E59&lt;=16+OR(17),VLOOKUP(AB59,'14 лет'!$F$3:$I$74,4),""))))</f>
        <v/>
      </c>
      <c r="AD59" s="172"/>
      <c r="AE59" s="169" t="str">
        <f ca="1">IF(E59&lt;=11+OR(12),VLOOKUP(AD59,'11 лет'!$F$4:$M$75,8),IF(E59&lt;=13+OR(14)+OR(15),VLOOKUP(AD59,'13 лет'!$F$4:$L$75,7),""))</f>
        <v/>
      </c>
      <c r="AF59" s="172"/>
      <c r="AG59" s="176" t="str">
        <f ca="1" xml:space="preserve"> IF(E59&lt;=9+OR(10),VLOOKUP(AF59,'12 лет'!$G$4:$K$75,5),"")</f>
        <v/>
      </c>
      <c r="AH59" s="268">
        <f t="shared" ca="1" si="0"/>
        <v>0</v>
      </c>
      <c r="AI59" s="269">
        <f t="shared" ca="1" si="1"/>
        <v>30</v>
      </c>
    </row>
    <row r="60" spans="1:35" ht="15.75">
      <c r="A60" s="108"/>
      <c r="B60" s="109"/>
      <c r="C60" s="110"/>
      <c r="D60" s="110"/>
      <c r="E60" s="267">
        <f t="shared" ca="1" si="2"/>
        <v>125</v>
      </c>
      <c r="F60" s="168"/>
      <c r="G60" s="249" t="str">
        <f ca="1">IF(E60=12,"Нет",IF(E60=11,"Нет",IF(E60=13,VLOOKUP(F60,'13 лет'!$B$3:$E$75,4),IF(E60=14,VLOOKUP(F60,'14 лет'!$E$5:$I$75,5),""))))</f>
        <v/>
      </c>
      <c r="H60" s="168"/>
      <c r="I60" s="169" t="str">
        <f ca="1">IF(E60&lt;=9+OR(10),VLOOKUP(H60,'12 лет'!$B$3:$D$75,3),IF(E60&lt;=11+OR(12),"Нет",IF(E60&lt;=13+OR(14)+OR(15),"Нет",IF(E60&lt;=16+OR(17),VLOOKUP(H60,'14 лет'!$D$3:$I$75,6),""))))</f>
        <v/>
      </c>
      <c r="J60" s="251"/>
      <c r="K60" s="249" t="str">
        <f ca="1">IF(E60=12,VLOOKUP(J60,'12 лет'!$A$4:$D$75,4),IF(E60=11,VLOOKUP(J60,'11 лет'!$A$3:$E$76,5),IF(E60=13,VLOOKUP(J60,'13 лет'!$A$3:$E$75,5),IF(E60=14,VLOOKUP(J60,'14 лет'!$B$5:$I$75,8),""))))</f>
        <v/>
      </c>
      <c r="L60" s="170"/>
      <c r="M60" s="169" t="str">
        <f ca="1">IF(E60&lt;=9+OR(10),VLOOKUP(L60,'12 лет'!$A$4:$D$75,4),IF(E60&lt;=11+OR(12),"Нет",IF(E60&lt;=13+OR(14)+OR(15),"Нет", IF(E60&lt;=16+OR(17)+OR(18),VLOOKUP(L60,'14 лет'!$H$3:$I$75,2),""))))</f>
        <v/>
      </c>
      <c r="N60" s="170"/>
      <c r="O60" s="169" t="str">
        <f ca="1">IF(E60&lt;=9+OR(10),"Нет",IF(E60&lt;=11+OR(12),"Нет",IF(E60&lt;=13+OR(14)+OR(15),"Нет", IF(E60&lt;=16+OR(17)+OR(18),VLOOKUP(N60,'14 лет'!$G$3:$I$75,3),""))))</f>
        <v/>
      </c>
      <c r="P60" s="168"/>
      <c r="Q60" s="169" t="str">
        <f ca="1">IF(E60&lt;=10,"Нет",IF(E60&lt;=11+OR(12),VLOOKUP(P60,'11 лет'!$H$4:$M$75,6),IF(E60&lt;=13+OR(14)+OR(15),VLOOKUP(P60,'13 лет'!$H$4:$L$75,5),IF(E60&lt;=16+OR(17),VLOOKUP(P60,'14 лет'!$L$3:$P$75,5),""))))</f>
        <v/>
      </c>
      <c r="R60" s="109"/>
      <c r="S60" s="249" t="str">
        <f ca="1">IF(E60=12,VLOOKUP(R60,'12 лет'!$I$4:$K$75,3),IF(E60=11,VLOOKUP(R60,'11 лет'!$K$3:$M$76,3),IF(E60=13,VLOOKUP(R60,'13 лет'!$J$4:$L$75,3), IF(E60=14,VLOOKUP(R60,'14 лет'!$N$5:$P$75,3),""))))</f>
        <v/>
      </c>
      <c r="T60" s="109"/>
      <c r="U60" s="249" t="str">
        <f ca="1">IF(E60=12,VLOOKUP(T60,'12 лет'!$H$4:$K$74,4),IF(E60=11,VLOOKUP(T60,'11 лет'!$J$4:$M$75,4),IF(E60=13,VLOOKUP(T60,'13 лет'!$I$4:$L$75,4),IF(E60=14, VLOOKUP(T60,'14 лет'!$M$4:$P$74,4),""))))</f>
        <v/>
      </c>
      <c r="V60" s="109"/>
      <c r="W60" s="249" t="str">
        <f ca="1" xml:space="preserve"> IF(E60=12,VLOOKUP(V60,'12 лет'!$F$4:$K$75,6),IF(E60=11,VLOOKUP(V60,'11 лет'!$H$4:$M$75,6),IF(E60=13,VLOOKUP(V60,'13 лет'!$G$4:$L$75,6), IF(E60=14, VLOOKUP(V60,'14 лет'!$K$4:$P$74,6),""))))</f>
        <v/>
      </c>
      <c r="X60" s="171">
        <v>-20</v>
      </c>
      <c r="Y60" s="249" t="str">
        <f ca="1" xml:space="preserve"> IF(E60=12,VLOOKUP(X60,'12 лет'!$J$4:$K$75,2),IF(E60=11,VLOOKUP(X60,'11 лет'!$L$4:$M$75,2),IF(E60=13,VLOOKUP(X60,'13 лет'!$K$4:$L$75,2), IF(E60=14, VLOOKUP(X60,'14 лет'!$O$4:$P$74,2),""))))</f>
        <v/>
      </c>
      <c r="Z60" s="252"/>
      <c r="AA60" s="249" t="str">
        <f ca="1">IF(E60=12,VLOOKUP(Z60,'12 лет'!$C$4:$D$75,2),IF(E60=11,VLOOKUP(Z60,'11 лет'!$C$3:$E$76,3),IF(E60=13,VLOOKUP(Z60,'13 лет'!$C$3:$E$75,3),IF(E60=14,VLOOKUP(Z60,'14 лет'!$D$3:$I$74,6),""))))</f>
        <v/>
      </c>
      <c r="AB60" s="172"/>
      <c r="AC60" s="169" t="str">
        <f ca="1">IF(E60&lt;=9+OR(10),"Нет",IF(E60&lt;=11+OR(12),"Нет",IF(E60&lt;=13+OR(14)+OR(15),"Нет", IF(E60&lt;=16+OR(17),VLOOKUP(AB60,'14 лет'!$F$3:$I$74,4),""))))</f>
        <v/>
      </c>
      <c r="AD60" s="172"/>
      <c r="AE60" s="169" t="str">
        <f ca="1">IF(E60&lt;=11+OR(12),VLOOKUP(AD60,'11 лет'!$F$4:$M$75,8),IF(E60&lt;=13+OR(14)+OR(15),VLOOKUP(AD60,'13 лет'!$F$4:$L$75,7),""))</f>
        <v/>
      </c>
      <c r="AF60" s="172"/>
      <c r="AG60" s="176" t="str">
        <f ca="1" xml:space="preserve"> IF(E60&lt;=9+OR(10),VLOOKUP(AF60,'12 лет'!$G$4:$K$75,5),"")</f>
        <v/>
      </c>
      <c r="AH60" s="268">
        <f t="shared" ca="1" si="0"/>
        <v>0</v>
      </c>
      <c r="AI60" s="269">
        <f t="shared" ca="1" si="1"/>
        <v>30</v>
      </c>
    </row>
    <row r="61" spans="1:35" ht="15.75">
      <c r="A61" s="108"/>
      <c r="B61" s="109"/>
      <c r="C61" s="110"/>
      <c r="D61" s="110"/>
      <c r="E61" s="267">
        <f t="shared" ca="1" si="2"/>
        <v>125</v>
      </c>
      <c r="F61" s="168"/>
      <c r="G61" s="249" t="str">
        <f ca="1">IF(E61=12,"Нет",IF(E61=11,"Нет",IF(E61=13,VLOOKUP(F61,'13 лет'!$B$3:$E$75,4),IF(E61=14,VLOOKUP(F61,'14 лет'!$E$5:$I$75,5),""))))</f>
        <v/>
      </c>
      <c r="H61" s="168"/>
      <c r="I61" s="169" t="str">
        <f ca="1">IF(E61&lt;=9+OR(10),VLOOKUP(H61,'12 лет'!$B$3:$D$75,3),IF(E61&lt;=11+OR(12),"Нет",IF(E61&lt;=13+OR(14)+OR(15),"Нет",IF(E61&lt;=16+OR(17),VLOOKUP(H61,'14 лет'!$D$3:$I$75,6),""))))</f>
        <v/>
      </c>
      <c r="J61" s="251"/>
      <c r="K61" s="249" t="str">
        <f ca="1">IF(E61=12,VLOOKUP(J61,'12 лет'!$A$4:$D$75,4),IF(E61=11,VLOOKUP(J61,'11 лет'!$A$3:$E$76,5),IF(E61=13,VLOOKUP(J61,'13 лет'!$A$3:$E$75,5),IF(E61=14,VLOOKUP(J61,'14 лет'!$B$5:$I$75,8),""))))</f>
        <v/>
      </c>
      <c r="L61" s="170"/>
      <c r="M61" s="169" t="str">
        <f ca="1">IF(E61&lt;=9+OR(10),VLOOKUP(L61,'12 лет'!$A$4:$D$75,4),IF(E61&lt;=11+OR(12),"Нет",IF(E61&lt;=13+OR(14)+OR(15),"Нет", IF(E61&lt;=16+OR(17)+OR(18),VLOOKUP(L61,'14 лет'!$H$3:$I$75,2),""))))</f>
        <v/>
      </c>
      <c r="N61" s="170"/>
      <c r="O61" s="169" t="str">
        <f ca="1">IF(E61&lt;=9+OR(10),"Нет",IF(E61&lt;=11+OR(12),"Нет",IF(E61&lt;=13+OR(14)+OR(15),"Нет", IF(E61&lt;=16+OR(17)+OR(18),VLOOKUP(N61,'14 лет'!$G$3:$I$75,3),""))))</f>
        <v/>
      </c>
      <c r="P61" s="168"/>
      <c r="Q61" s="169" t="str">
        <f ca="1">IF(E61&lt;=10,"Нет",IF(E61&lt;=11+OR(12),VLOOKUP(P61,'11 лет'!$H$4:$M$75,6),IF(E61&lt;=13+OR(14)+OR(15),VLOOKUP(P61,'13 лет'!$H$4:$L$75,5),IF(E61&lt;=16+OR(17),VLOOKUP(P61,'14 лет'!$L$3:$P$75,5),""))))</f>
        <v/>
      </c>
      <c r="R61" s="109"/>
      <c r="S61" s="249" t="str">
        <f ca="1">IF(E61=12,VLOOKUP(R61,'12 лет'!$I$4:$K$75,3),IF(E61=11,VLOOKUP(R61,'11 лет'!$K$3:$M$76,3),IF(E61=13,VLOOKUP(R61,'13 лет'!$J$4:$L$75,3), IF(E61=14,VLOOKUP(R61,'14 лет'!$N$5:$P$75,3),""))))</f>
        <v/>
      </c>
      <c r="T61" s="109"/>
      <c r="U61" s="249" t="str">
        <f ca="1">IF(E61=12,VLOOKUP(T61,'12 лет'!$H$4:$K$74,4),IF(E61=11,VLOOKUP(T61,'11 лет'!$J$4:$M$75,4),IF(E61=13,VLOOKUP(T61,'13 лет'!$I$4:$L$75,4),IF(E61=14, VLOOKUP(T61,'14 лет'!$M$4:$P$74,4),""))))</f>
        <v/>
      </c>
      <c r="V61" s="109"/>
      <c r="W61" s="249" t="str">
        <f ca="1" xml:space="preserve"> IF(E61=12,VLOOKUP(V61,'12 лет'!$F$4:$K$75,6),IF(E61=11,VLOOKUP(V61,'11 лет'!$H$4:$M$75,6),IF(E61=13,VLOOKUP(V61,'13 лет'!$G$4:$L$75,6), IF(E61=14, VLOOKUP(V61,'14 лет'!$K$4:$P$74,6),""))))</f>
        <v/>
      </c>
      <c r="X61" s="171">
        <v>-20</v>
      </c>
      <c r="Y61" s="249" t="str">
        <f ca="1" xml:space="preserve"> IF(E61=12,VLOOKUP(X61,'12 лет'!$J$4:$K$75,2),IF(E61=11,VLOOKUP(X61,'11 лет'!$L$4:$M$75,2),IF(E61=13,VLOOKUP(X61,'13 лет'!$K$4:$L$75,2), IF(E61=14, VLOOKUP(X61,'14 лет'!$O$4:$P$74,2),""))))</f>
        <v/>
      </c>
      <c r="Z61" s="252"/>
      <c r="AA61" s="249" t="str">
        <f ca="1">IF(E61=12,VLOOKUP(Z61,'12 лет'!$C$4:$D$75,2),IF(E61=11,VLOOKUP(Z61,'11 лет'!$C$3:$E$76,3),IF(E61=13,VLOOKUP(Z61,'13 лет'!$C$3:$E$75,3),IF(E61=14,VLOOKUP(Z61,'14 лет'!$D$3:$I$74,6),""))))</f>
        <v/>
      </c>
      <c r="AB61" s="172"/>
      <c r="AC61" s="169" t="str">
        <f ca="1">IF(E61&lt;=9+OR(10),"Нет",IF(E61&lt;=11+OR(12),"Нет",IF(E61&lt;=13+OR(14)+OR(15),"Нет", IF(E61&lt;=16+OR(17),VLOOKUP(AB61,'14 лет'!$F$3:$I$74,4),""))))</f>
        <v/>
      </c>
      <c r="AD61" s="172"/>
      <c r="AE61" s="169" t="str">
        <f ca="1">IF(E61&lt;=11+OR(12),VLOOKUP(AD61,'11 лет'!$F$4:$M$75,8),IF(E61&lt;=13+OR(14)+OR(15),VLOOKUP(AD61,'13 лет'!$F$4:$L$75,7),""))</f>
        <v/>
      </c>
      <c r="AF61" s="172"/>
      <c r="AG61" s="176" t="str">
        <f ca="1" xml:space="preserve"> IF(E61&lt;=9+OR(10),VLOOKUP(AF61,'12 лет'!$G$4:$K$75,5),"")</f>
        <v/>
      </c>
      <c r="AH61" s="268">
        <f t="shared" ca="1" si="0"/>
        <v>0</v>
      </c>
      <c r="AI61" s="269">
        <f t="shared" ca="1" si="1"/>
        <v>30</v>
      </c>
    </row>
    <row r="62" spans="1:35" ht="15.75">
      <c r="A62" s="108"/>
      <c r="B62" s="109"/>
      <c r="C62" s="110"/>
      <c r="D62" s="110"/>
      <c r="E62" s="267">
        <f t="shared" ca="1" si="2"/>
        <v>125</v>
      </c>
      <c r="F62" s="168"/>
      <c r="G62" s="249" t="str">
        <f ca="1">IF(E62=12,"Нет",IF(E62=11,"Нет",IF(E62=13,VLOOKUP(F62,'13 лет'!$B$3:$E$75,4),IF(E62=14,VLOOKUP(F62,'14 лет'!$E$5:$I$75,5),""))))</f>
        <v/>
      </c>
      <c r="H62" s="168"/>
      <c r="I62" s="169" t="str">
        <f ca="1">IF(E62&lt;=9+OR(10),VLOOKUP(H62,'12 лет'!$B$3:$D$75,3),IF(E62&lt;=11+OR(12),"Нет",IF(E62&lt;=13+OR(14)+OR(15),"Нет",IF(E62&lt;=16+OR(17),VLOOKUP(H62,'14 лет'!$D$3:$I$75,6),""))))</f>
        <v/>
      </c>
      <c r="J62" s="251"/>
      <c r="K62" s="249" t="str">
        <f ca="1">IF(E62=12,VLOOKUP(J62,'12 лет'!$A$4:$D$75,4),IF(E62=11,VLOOKUP(J62,'11 лет'!$A$3:$E$76,5),IF(E62=13,VLOOKUP(J62,'13 лет'!$A$3:$E$75,5),IF(E62=14,VLOOKUP(J62,'14 лет'!$B$5:$I$75,8),""))))</f>
        <v/>
      </c>
      <c r="L62" s="170"/>
      <c r="M62" s="169" t="str">
        <f ca="1">IF(E62&lt;=9+OR(10),VLOOKUP(L62,'12 лет'!$A$4:$D$75,4),IF(E62&lt;=11+OR(12),"Нет",IF(E62&lt;=13+OR(14)+OR(15),"Нет", IF(E62&lt;=16+OR(17)+OR(18),VLOOKUP(L62,'14 лет'!$H$3:$I$75,2),""))))</f>
        <v/>
      </c>
      <c r="N62" s="170"/>
      <c r="O62" s="169" t="str">
        <f ca="1">IF(E62&lt;=9+OR(10),"Нет",IF(E62&lt;=11+OR(12),"Нет",IF(E62&lt;=13+OR(14)+OR(15),"Нет", IF(E62&lt;=16+OR(17)+OR(18),VLOOKUP(N62,'14 лет'!$G$3:$I$75,3),""))))</f>
        <v/>
      </c>
      <c r="P62" s="168"/>
      <c r="Q62" s="169" t="str">
        <f ca="1">IF(E62&lt;=10,"Нет",IF(E62&lt;=11+OR(12),VLOOKUP(P62,'11 лет'!$H$4:$M$75,6),IF(E62&lt;=13+OR(14)+OR(15),VLOOKUP(P62,'13 лет'!$H$4:$L$75,5),IF(E62&lt;=16+OR(17),VLOOKUP(P62,'14 лет'!$L$3:$P$75,5),""))))</f>
        <v/>
      </c>
      <c r="R62" s="109"/>
      <c r="S62" s="249" t="str">
        <f ca="1">IF(E62=12,VLOOKUP(R62,'12 лет'!$I$4:$K$75,3),IF(E62=11,VLOOKUP(R62,'11 лет'!$K$3:$M$76,3),IF(E62=13,VLOOKUP(R62,'13 лет'!$J$4:$L$75,3), IF(E62=14,VLOOKUP(R62,'14 лет'!$N$5:$P$75,3),""))))</f>
        <v/>
      </c>
      <c r="T62" s="109"/>
      <c r="U62" s="249" t="str">
        <f ca="1">IF(E62=12,VLOOKUP(T62,'12 лет'!$H$4:$K$74,4),IF(E62=11,VLOOKUP(T62,'11 лет'!$J$4:$M$75,4),IF(E62=13,VLOOKUP(T62,'13 лет'!$I$4:$L$75,4),IF(E62=14, VLOOKUP(T62,'14 лет'!$M$4:$P$74,4),""))))</f>
        <v/>
      </c>
      <c r="V62" s="109"/>
      <c r="W62" s="249" t="str">
        <f ca="1" xml:space="preserve"> IF(E62=12,VLOOKUP(V62,'12 лет'!$F$4:$K$75,6),IF(E62=11,VLOOKUP(V62,'11 лет'!$H$4:$M$75,6),IF(E62=13,VLOOKUP(V62,'13 лет'!$G$4:$L$75,6), IF(E62=14, VLOOKUP(V62,'14 лет'!$K$4:$P$74,6),""))))</f>
        <v/>
      </c>
      <c r="X62" s="171">
        <v>-20</v>
      </c>
      <c r="Y62" s="249" t="str">
        <f ca="1" xml:space="preserve"> IF(E62=12,VLOOKUP(X62,'12 лет'!$J$4:$K$75,2),IF(E62=11,VLOOKUP(X62,'11 лет'!$L$4:$M$75,2),IF(E62=13,VLOOKUP(X62,'13 лет'!$K$4:$L$75,2), IF(E62=14, VLOOKUP(X62,'14 лет'!$O$4:$P$74,2),""))))</f>
        <v/>
      </c>
      <c r="Z62" s="252"/>
      <c r="AA62" s="249" t="str">
        <f ca="1">IF(E62=12,VLOOKUP(Z62,'12 лет'!$C$4:$D$75,2),IF(E62=11,VLOOKUP(Z62,'11 лет'!$C$3:$E$76,3),IF(E62=13,VLOOKUP(Z62,'13 лет'!$C$3:$E$75,3),IF(E62=14,VLOOKUP(Z62,'14 лет'!$D$3:$I$74,6),""))))</f>
        <v/>
      </c>
      <c r="AB62" s="172"/>
      <c r="AC62" s="169" t="str">
        <f ca="1">IF(E62&lt;=9+OR(10),"Нет",IF(E62&lt;=11+OR(12),"Нет",IF(E62&lt;=13+OR(14)+OR(15),"Нет", IF(E62&lt;=16+OR(17),VLOOKUP(AB62,'14 лет'!$F$3:$I$74,4),""))))</f>
        <v/>
      </c>
      <c r="AD62" s="172"/>
      <c r="AE62" s="169" t="str">
        <f ca="1">IF(E62&lt;=11+OR(12),VLOOKUP(AD62,'11 лет'!$F$4:$M$75,8),IF(E62&lt;=13+OR(14)+OR(15),VLOOKUP(AD62,'13 лет'!$F$4:$L$75,7),""))</f>
        <v/>
      </c>
      <c r="AF62" s="172"/>
      <c r="AG62" s="176" t="str">
        <f ca="1" xml:space="preserve"> IF(E62&lt;=9+OR(10),VLOOKUP(AF62,'12 лет'!$G$4:$K$75,5),"")</f>
        <v/>
      </c>
      <c r="AH62" s="268">
        <f t="shared" ca="1" si="0"/>
        <v>0</v>
      </c>
      <c r="AI62" s="269">
        <f t="shared" ca="1" si="1"/>
        <v>30</v>
      </c>
    </row>
    <row r="63" spans="1:35" ht="15.75">
      <c r="A63" s="108"/>
      <c r="B63" s="109"/>
      <c r="C63" s="110"/>
      <c r="D63" s="110"/>
      <c r="E63" s="267">
        <f t="shared" ca="1" si="2"/>
        <v>125</v>
      </c>
      <c r="F63" s="168"/>
      <c r="G63" s="249" t="str">
        <f ca="1">IF(E63=12,"Нет",IF(E63=11,"Нет",IF(E63=13,VLOOKUP(F63,'13 лет'!$B$3:$E$75,4),IF(E63=14,VLOOKUP(F63,'14 лет'!$E$5:$I$75,5),""))))</f>
        <v/>
      </c>
      <c r="H63" s="168"/>
      <c r="I63" s="169" t="str">
        <f ca="1">IF(E63&lt;=9+OR(10),VLOOKUP(H63,'12 лет'!$B$3:$D$75,3),IF(E63&lt;=11+OR(12),"Нет",IF(E63&lt;=13+OR(14)+OR(15),"Нет",IF(E63&lt;=16+OR(17),VLOOKUP(H63,'14 лет'!$D$3:$I$75,6),""))))</f>
        <v/>
      </c>
      <c r="J63" s="251"/>
      <c r="K63" s="249" t="str">
        <f ca="1">IF(E63=12,VLOOKUP(J63,'12 лет'!$A$4:$D$75,4),IF(E63=11,VLOOKUP(J63,'11 лет'!$A$3:$E$76,5),IF(E63=13,VLOOKUP(J63,'13 лет'!$A$3:$E$75,5),IF(E63=14,VLOOKUP(J63,'14 лет'!$B$5:$I$75,8),""))))</f>
        <v/>
      </c>
      <c r="L63" s="170"/>
      <c r="M63" s="169" t="str">
        <f ca="1">IF(E63&lt;=9+OR(10),VLOOKUP(L63,'12 лет'!$A$4:$D$75,4),IF(E63&lt;=11+OR(12),"Нет",IF(E63&lt;=13+OR(14)+OR(15),"Нет", IF(E63&lt;=16+OR(17)+OR(18),VLOOKUP(L63,'14 лет'!$H$3:$I$75,2),""))))</f>
        <v/>
      </c>
      <c r="N63" s="170"/>
      <c r="O63" s="169" t="str">
        <f ca="1">IF(E63&lt;=9+OR(10),"Нет",IF(E63&lt;=11+OR(12),"Нет",IF(E63&lt;=13+OR(14)+OR(15),"Нет", IF(E63&lt;=16+OR(17)+OR(18),VLOOKUP(N63,'14 лет'!$G$3:$I$75,3),""))))</f>
        <v/>
      </c>
      <c r="P63" s="168"/>
      <c r="Q63" s="169" t="str">
        <f ca="1">IF(E63&lt;=10,"Нет",IF(E63&lt;=11+OR(12),VLOOKUP(P63,'11 лет'!$H$4:$M$75,6),IF(E63&lt;=13+OR(14)+OR(15),VLOOKUP(P63,'13 лет'!$H$4:$L$75,5),IF(E63&lt;=16+OR(17),VLOOKUP(P63,'14 лет'!$L$3:$P$75,5),""))))</f>
        <v/>
      </c>
      <c r="R63" s="109"/>
      <c r="S63" s="249" t="str">
        <f ca="1">IF(E63=12,VLOOKUP(R63,'12 лет'!$I$4:$K$75,3),IF(E63=11,VLOOKUP(R63,'11 лет'!$K$3:$M$76,3),IF(E63=13,VLOOKUP(R63,'13 лет'!$J$4:$L$75,3), IF(E63=14,VLOOKUP(R63,'14 лет'!$N$5:$P$75,3),""))))</f>
        <v/>
      </c>
      <c r="T63" s="109"/>
      <c r="U63" s="249" t="str">
        <f ca="1">IF(E63=12,VLOOKUP(T63,'12 лет'!$H$4:$K$74,4),IF(E63=11,VLOOKUP(T63,'11 лет'!$J$4:$M$75,4),IF(E63=13,VLOOKUP(T63,'13 лет'!$I$4:$L$75,4),IF(E63=14, VLOOKUP(T63,'14 лет'!$M$4:$P$74,4),""))))</f>
        <v/>
      </c>
      <c r="V63" s="109"/>
      <c r="W63" s="249" t="str">
        <f ca="1" xml:space="preserve"> IF(E63=12,VLOOKUP(V63,'12 лет'!$F$4:$K$75,6),IF(E63=11,VLOOKUP(V63,'11 лет'!$H$4:$M$75,6),IF(E63=13,VLOOKUP(V63,'13 лет'!$G$4:$L$75,6), IF(E63=14, VLOOKUP(V63,'14 лет'!$K$4:$P$74,6),""))))</f>
        <v/>
      </c>
      <c r="X63" s="171">
        <v>-20</v>
      </c>
      <c r="Y63" s="249" t="str">
        <f ca="1" xml:space="preserve"> IF(E63=12,VLOOKUP(X63,'12 лет'!$J$4:$K$75,2),IF(E63=11,VLOOKUP(X63,'11 лет'!$L$4:$M$75,2),IF(E63=13,VLOOKUP(X63,'13 лет'!$K$4:$L$75,2), IF(E63=14, VLOOKUP(X63,'14 лет'!$O$4:$P$74,2),""))))</f>
        <v/>
      </c>
      <c r="Z63" s="252"/>
      <c r="AA63" s="249" t="str">
        <f ca="1">IF(E63=12,VLOOKUP(Z63,'12 лет'!$C$4:$D$75,2),IF(E63=11,VLOOKUP(Z63,'11 лет'!$C$3:$E$76,3),IF(E63=13,VLOOKUP(Z63,'13 лет'!$C$3:$E$75,3),IF(E63=14,VLOOKUP(Z63,'14 лет'!$D$3:$I$74,6),""))))</f>
        <v/>
      </c>
      <c r="AB63" s="172"/>
      <c r="AC63" s="169" t="str">
        <f ca="1">IF(E63&lt;=9+OR(10),"Нет",IF(E63&lt;=11+OR(12),"Нет",IF(E63&lt;=13+OR(14)+OR(15),"Нет", IF(E63&lt;=16+OR(17),VLOOKUP(AB63,'14 лет'!$F$3:$I$74,4),""))))</f>
        <v/>
      </c>
      <c r="AD63" s="172"/>
      <c r="AE63" s="169" t="str">
        <f ca="1">IF(E63&lt;=11+OR(12),VLOOKUP(AD63,'11 лет'!$F$4:$M$75,8),IF(E63&lt;=13+OR(14)+OR(15),VLOOKUP(AD63,'13 лет'!$F$4:$L$75,7),""))</f>
        <v/>
      </c>
      <c r="AF63" s="172"/>
      <c r="AG63" s="176" t="str">
        <f ca="1" xml:space="preserve"> IF(E63&lt;=9+OR(10),VLOOKUP(AF63,'12 лет'!$G$4:$K$75,5),"")</f>
        <v/>
      </c>
      <c r="AH63" s="268">
        <f t="shared" ca="1" si="0"/>
        <v>0</v>
      </c>
      <c r="AI63" s="269">
        <f t="shared" ca="1" si="1"/>
        <v>30</v>
      </c>
    </row>
    <row r="64" spans="1:35" ht="15.75">
      <c r="A64" s="108"/>
      <c r="B64" s="109"/>
      <c r="C64" s="110"/>
      <c r="D64" s="110"/>
      <c r="E64" s="267">
        <f t="shared" ca="1" si="2"/>
        <v>125</v>
      </c>
      <c r="F64" s="168"/>
      <c r="G64" s="249" t="str">
        <f ca="1">IF(E64=12,"Нет",IF(E64=11,"Нет",IF(E64=13,VLOOKUP(F64,'13 лет'!$B$3:$E$75,4),IF(E64=14,VLOOKUP(F64,'14 лет'!$E$5:$I$75,5),""))))</f>
        <v/>
      </c>
      <c r="H64" s="168"/>
      <c r="I64" s="169" t="str">
        <f ca="1">IF(E64&lt;=9+OR(10),VLOOKUP(H64,'12 лет'!$B$3:$D$75,3),IF(E64&lt;=11+OR(12),"Нет",IF(E64&lt;=13+OR(14)+OR(15),"Нет",IF(E64&lt;=16+OR(17),VLOOKUP(H64,'14 лет'!$D$3:$I$75,6),""))))</f>
        <v/>
      </c>
      <c r="J64" s="251"/>
      <c r="K64" s="249" t="str">
        <f ca="1">IF(E64=12,VLOOKUP(J64,'12 лет'!$A$4:$D$75,4),IF(E64=11,VLOOKUP(J64,'11 лет'!$A$3:$E$76,5),IF(E64=13,VLOOKUP(J64,'13 лет'!$A$3:$E$75,5),IF(E64=14,VLOOKUP(J64,'14 лет'!$B$5:$I$75,8),""))))</f>
        <v/>
      </c>
      <c r="L64" s="170"/>
      <c r="M64" s="169" t="str">
        <f ca="1">IF(E64&lt;=9+OR(10),VLOOKUP(L64,'12 лет'!$A$4:$D$75,4),IF(E64&lt;=11+OR(12),"Нет",IF(E64&lt;=13+OR(14)+OR(15),"Нет", IF(E64&lt;=16+OR(17)+OR(18),VLOOKUP(L64,'14 лет'!$H$3:$I$75,2),""))))</f>
        <v/>
      </c>
      <c r="N64" s="170"/>
      <c r="O64" s="169" t="str">
        <f ca="1">IF(E64&lt;=9+OR(10),"Нет",IF(E64&lt;=11+OR(12),"Нет",IF(E64&lt;=13+OR(14)+OR(15),"Нет", IF(E64&lt;=16+OR(17)+OR(18),VLOOKUP(N64,'14 лет'!$G$3:$I$75,3),""))))</f>
        <v/>
      </c>
      <c r="P64" s="168"/>
      <c r="Q64" s="169" t="str">
        <f ca="1">IF(E64&lt;=10,"Нет",IF(E64&lt;=11+OR(12),VLOOKUP(P64,'11 лет'!$H$4:$M$75,6),IF(E64&lt;=13+OR(14)+OR(15),VLOOKUP(P64,'13 лет'!$H$4:$L$75,5),IF(E64&lt;=16+OR(17),VLOOKUP(P64,'14 лет'!$L$3:$P$75,5),""))))</f>
        <v/>
      </c>
      <c r="R64" s="109"/>
      <c r="S64" s="249" t="str">
        <f ca="1">IF(E64=12,VLOOKUP(R64,'12 лет'!$I$4:$K$75,3),IF(E64=11,VLOOKUP(R64,'11 лет'!$K$3:$M$76,3),IF(E64=13,VLOOKUP(R64,'13 лет'!$J$4:$L$75,3), IF(E64=14,VLOOKUP(R64,'14 лет'!$N$5:$P$75,3),""))))</f>
        <v/>
      </c>
      <c r="T64" s="109"/>
      <c r="U64" s="249" t="str">
        <f ca="1">IF(E64=12,VLOOKUP(T64,'12 лет'!$H$4:$K$74,4),IF(E64=11,VLOOKUP(T64,'11 лет'!$J$4:$M$75,4),IF(E64=13,VLOOKUP(T64,'13 лет'!$I$4:$L$75,4),IF(E64=14, VLOOKUP(T64,'14 лет'!$M$4:$P$74,4),""))))</f>
        <v/>
      </c>
      <c r="V64" s="109"/>
      <c r="W64" s="249" t="str">
        <f ca="1" xml:space="preserve"> IF(E64=12,VLOOKUP(V64,'12 лет'!$F$4:$K$75,6),IF(E64=11,VLOOKUP(V64,'11 лет'!$H$4:$M$75,6),IF(E64=13,VLOOKUP(V64,'13 лет'!$G$4:$L$75,6), IF(E64=14, VLOOKUP(V64,'14 лет'!$K$4:$P$74,6),""))))</f>
        <v/>
      </c>
      <c r="X64" s="171">
        <v>-20</v>
      </c>
      <c r="Y64" s="249" t="str">
        <f ca="1" xml:space="preserve"> IF(E64=12,VLOOKUP(X64,'12 лет'!$J$4:$K$75,2),IF(E64=11,VLOOKUP(X64,'11 лет'!$L$4:$M$75,2),IF(E64=13,VLOOKUP(X64,'13 лет'!$K$4:$L$75,2), IF(E64=14, VLOOKUP(X64,'14 лет'!$O$4:$P$74,2),""))))</f>
        <v/>
      </c>
      <c r="Z64" s="252"/>
      <c r="AA64" s="249" t="str">
        <f ca="1">IF(E64=12,VLOOKUP(Z64,'12 лет'!$C$4:$D$75,2),IF(E64=11,VLOOKUP(Z64,'11 лет'!$C$3:$E$76,3),IF(E64=13,VLOOKUP(Z64,'13 лет'!$C$3:$E$75,3),IF(E64=14,VLOOKUP(Z64,'14 лет'!$D$3:$I$74,6),""))))</f>
        <v/>
      </c>
      <c r="AB64" s="172"/>
      <c r="AC64" s="169" t="str">
        <f ca="1">IF(E64&lt;=9+OR(10),"Нет",IF(E64&lt;=11+OR(12),"Нет",IF(E64&lt;=13+OR(14)+OR(15),"Нет", IF(E64&lt;=16+OR(17),VLOOKUP(AB64,'14 лет'!$F$3:$I$74,4),""))))</f>
        <v/>
      </c>
      <c r="AD64" s="172"/>
      <c r="AE64" s="169" t="str">
        <f ca="1">IF(E64&lt;=11+OR(12),VLOOKUP(AD64,'11 лет'!$F$4:$M$75,8),IF(E64&lt;=13+OR(14)+OR(15),VLOOKUP(AD64,'13 лет'!$F$4:$L$75,7),""))</f>
        <v/>
      </c>
      <c r="AF64" s="172"/>
      <c r="AG64" s="176" t="str">
        <f ca="1" xml:space="preserve"> IF(E64&lt;=9+OR(10),VLOOKUP(AF64,'12 лет'!$G$4:$K$75,5),"")</f>
        <v/>
      </c>
      <c r="AH64" s="268">
        <f t="shared" ca="1" si="0"/>
        <v>0</v>
      </c>
      <c r="AI64" s="269">
        <f t="shared" ca="1" si="1"/>
        <v>30</v>
      </c>
    </row>
    <row r="65" spans="1:35" ht="15.75">
      <c r="A65" s="108"/>
      <c r="B65" s="109"/>
      <c r="C65" s="110"/>
      <c r="D65" s="110"/>
      <c r="E65" s="267">
        <f t="shared" ca="1" si="2"/>
        <v>125</v>
      </c>
      <c r="F65" s="168"/>
      <c r="G65" s="249" t="str">
        <f ca="1">IF(E65=12,"Нет",IF(E65=11,"Нет",IF(E65=13,VLOOKUP(F65,'13 лет'!$B$3:$E$75,4),IF(E65=14,VLOOKUP(F65,'14 лет'!$E$5:$I$75,5),""))))</f>
        <v/>
      </c>
      <c r="H65" s="168"/>
      <c r="I65" s="169" t="str">
        <f ca="1">IF(E65&lt;=9+OR(10),VLOOKUP(H65,'12 лет'!$B$3:$D$75,3),IF(E65&lt;=11+OR(12),"Нет",IF(E65&lt;=13+OR(14)+OR(15),"Нет",IF(E65&lt;=16+OR(17),VLOOKUP(H65,'14 лет'!$D$3:$I$75,6),""))))</f>
        <v/>
      </c>
      <c r="J65" s="251"/>
      <c r="K65" s="249" t="str">
        <f ca="1">IF(E65=12,VLOOKUP(J65,'12 лет'!$A$4:$D$75,4),IF(E65=11,VLOOKUP(J65,'11 лет'!$A$3:$E$76,5),IF(E65=13,VLOOKUP(J65,'13 лет'!$A$3:$E$75,5),IF(E65=14,VLOOKUP(J65,'14 лет'!$B$5:$I$75,8),""))))</f>
        <v/>
      </c>
      <c r="L65" s="170"/>
      <c r="M65" s="169" t="str">
        <f ca="1">IF(E65&lt;=9+OR(10),VLOOKUP(L65,'12 лет'!$A$4:$D$75,4),IF(E65&lt;=11+OR(12),"Нет",IF(E65&lt;=13+OR(14)+OR(15),"Нет", IF(E65&lt;=16+OR(17)+OR(18),VLOOKUP(L65,'14 лет'!$H$3:$I$75,2),""))))</f>
        <v/>
      </c>
      <c r="N65" s="170"/>
      <c r="O65" s="169" t="str">
        <f ca="1">IF(E65&lt;=9+OR(10),"Нет",IF(E65&lt;=11+OR(12),"Нет",IF(E65&lt;=13+OR(14)+OR(15),"Нет", IF(E65&lt;=16+OR(17)+OR(18),VLOOKUP(N65,'14 лет'!$G$3:$I$75,3),""))))</f>
        <v/>
      </c>
      <c r="P65" s="168"/>
      <c r="Q65" s="169" t="str">
        <f ca="1">IF(E65&lt;=10,"Нет",IF(E65&lt;=11+OR(12),VLOOKUP(P65,'11 лет'!$H$4:$M$75,6),IF(E65&lt;=13+OR(14)+OR(15),VLOOKUP(P65,'13 лет'!$H$4:$L$75,5),IF(E65&lt;=16+OR(17),VLOOKUP(P65,'14 лет'!$L$3:$P$75,5),""))))</f>
        <v/>
      </c>
      <c r="R65" s="109"/>
      <c r="S65" s="249" t="str">
        <f ca="1">IF(E65=12,VLOOKUP(R65,'12 лет'!$I$4:$K$75,3),IF(E65=11,VLOOKUP(R65,'11 лет'!$K$3:$M$76,3),IF(E65=13,VLOOKUP(R65,'13 лет'!$J$4:$L$75,3), IF(E65=14,VLOOKUP(R65,'14 лет'!$N$5:$P$75,3),""))))</f>
        <v/>
      </c>
      <c r="T65" s="109"/>
      <c r="U65" s="249" t="str">
        <f ca="1">IF(E65=12,VLOOKUP(T65,'12 лет'!$H$4:$K$74,4),IF(E65=11,VLOOKUP(T65,'11 лет'!$J$4:$M$75,4),IF(E65=13,VLOOKUP(T65,'13 лет'!$I$4:$L$75,4),IF(E65=14, VLOOKUP(T65,'14 лет'!$M$4:$P$74,4),""))))</f>
        <v/>
      </c>
      <c r="V65" s="109"/>
      <c r="W65" s="249" t="str">
        <f ca="1" xml:space="preserve"> IF(E65=12,VLOOKUP(V65,'12 лет'!$F$4:$K$75,6),IF(E65=11,VLOOKUP(V65,'11 лет'!$H$4:$M$75,6),IF(E65=13,VLOOKUP(V65,'13 лет'!$G$4:$L$75,6), IF(E65=14, VLOOKUP(V65,'14 лет'!$K$4:$P$74,6),""))))</f>
        <v/>
      </c>
      <c r="X65" s="171">
        <v>-20</v>
      </c>
      <c r="Y65" s="249" t="str">
        <f ca="1" xml:space="preserve"> IF(E65=12,VLOOKUP(X65,'12 лет'!$J$4:$K$75,2),IF(E65=11,VLOOKUP(X65,'11 лет'!$L$4:$M$75,2),IF(E65=13,VLOOKUP(X65,'13 лет'!$K$4:$L$75,2), IF(E65=14, VLOOKUP(X65,'14 лет'!$O$4:$P$74,2),""))))</f>
        <v/>
      </c>
      <c r="Z65" s="252"/>
      <c r="AA65" s="249" t="str">
        <f ca="1">IF(E65=12,VLOOKUP(Z65,'12 лет'!$C$4:$D$75,2),IF(E65=11,VLOOKUP(Z65,'11 лет'!$C$3:$E$76,3),IF(E65=13,VLOOKUP(Z65,'13 лет'!$C$3:$E$75,3),IF(E65=14,VLOOKUP(Z65,'14 лет'!$D$3:$I$74,6),""))))</f>
        <v/>
      </c>
      <c r="AB65" s="172"/>
      <c r="AC65" s="169" t="str">
        <f ca="1">IF(E65&lt;=9+OR(10),"Нет",IF(E65&lt;=11+OR(12),"Нет",IF(E65&lt;=13+OR(14)+OR(15),"Нет", IF(E65&lt;=16+OR(17),VLOOKUP(AB65,'14 лет'!$F$3:$I$74,4),""))))</f>
        <v/>
      </c>
      <c r="AD65" s="172"/>
      <c r="AE65" s="169" t="str">
        <f ca="1">IF(E65&lt;=11+OR(12),VLOOKUP(AD65,'11 лет'!$F$4:$M$75,8),IF(E65&lt;=13+OR(14)+OR(15),VLOOKUP(AD65,'13 лет'!$F$4:$L$75,7),""))</f>
        <v/>
      </c>
      <c r="AF65" s="172"/>
      <c r="AG65" s="176" t="str">
        <f ca="1" xml:space="preserve"> IF(E65&lt;=9+OR(10),VLOOKUP(AF65,'12 лет'!$G$4:$K$75,5),"")</f>
        <v/>
      </c>
      <c r="AH65" s="268">
        <f t="shared" ca="1" si="0"/>
        <v>0</v>
      </c>
      <c r="AI65" s="269">
        <f t="shared" ca="1" si="1"/>
        <v>30</v>
      </c>
    </row>
    <row r="66" spans="1:35" ht="15.75">
      <c r="A66" s="108"/>
      <c r="B66" s="109"/>
      <c r="C66" s="110"/>
      <c r="D66" s="110"/>
      <c r="E66" s="267">
        <f t="shared" ca="1" si="2"/>
        <v>125</v>
      </c>
      <c r="F66" s="168"/>
      <c r="G66" s="249" t="str">
        <f ca="1">IF(E66=12,"Нет",IF(E66=11,"Нет",IF(E66=13,VLOOKUP(F66,'13 лет'!$B$3:$E$75,4),IF(E66=14,VLOOKUP(F66,'14 лет'!$E$5:$I$75,5),""))))</f>
        <v/>
      </c>
      <c r="H66" s="168"/>
      <c r="I66" s="169" t="str">
        <f ca="1">IF(E66&lt;=9+OR(10),VLOOKUP(H66,'12 лет'!$B$3:$D$75,3),IF(E66&lt;=11+OR(12),"Нет",IF(E66&lt;=13+OR(14)+OR(15),"Нет",IF(E66&lt;=16+OR(17),VLOOKUP(H66,'14 лет'!$D$3:$I$75,6),""))))</f>
        <v/>
      </c>
      <c r="J66" s="251"/>
      <c r="K66" s="249" t="str">
        <f ca="1">IF(E66=12,VLOOKUP(J66,'12 лет'!$A$4:$D$75,4),IF(E66=11,VLOOKUP(J66,'11 лет'!$A$3:$E$76,5),IF(E66=13,VLOOKUP(J66,'13 лет'!$A$3:$E$75,5),IF(E66=14,VLOOKUP(J66,'14 лет'!$B$5:$I$75,8),""))))</f>
        <v/>
      </c>
      <c r="L66" s="170"/>
      <c r="M66" s="169" t="str">
        <f ca="1">IF(E66&lt;=9+OR(10),VLOOKUP(L66,'12 лет'!$A$4:$D$75,4),IF(E66&lt;=11+OR(12),"Нет",IF(E66&lt;=13+OR(14)+OR(15),"Нет", IF(E66&lt;=16+OR(17)+OR(18),VLOOKUP(L66,'14 лет'!$H$3:$I$75,2),""))))</f>
        <v/>
      </c>
      <c r="N66" s="170"/>
      <c r="O66" s="169" t="str">
        <f ca="1">IF(E66&lt;=9+OR(10),"Нет",IF(E66&lt;=11+OR(12),"Нет",IF(E66&lt;=13+OR(14)+OR(15),"Нет", IF(E66&lt;=16+OR(17)+OR(18),VLOOKUP(N66,'14 лет'!$G$3:$I$75,3),""))))</f>
        <v/>
      </c>
      <c r="P66" s="168"/>
      <c r="Q66" s="169" t="str">
        <f ca="1">IF(E66&lt;=10,"Нет",IF(E66&lt;=11+OR(12),VLOOKUP(P66,'11 лет'!$H$4:$M$75,6),IF(E66&lt;=13+OR(14)+OR(15),VLOOKUP(P66,'13 лет'!$H$4:$L$75,5),IF(E66&lt;=16+OR(17),VLOOKUP(P66,'14 лет'!$L$3:$P$75,5),""))))</f>
        <v/>
      </c>
      <c r="R66" s="109"/>
      <c r="S66" s="249" t="str">
        <f ca="1">IF(E66=12,VLOOKUP(R66,'12 лет'!$I$4:$K$75,3),IF(E66=11,VLOOKUP(R66,'11 лет'!$K$3:$M$76,3),IF(E66=13,VLOOKUP(R66,'13 лет'!$J$4:$L$75,3), IF(E66=14,VLOOKUP(R66,'14 лет'!$N$5:$P$75,3),""))))</f>
        <v/>
      </c>
      <c r="T66" s="109"/>
      <c r="U66" s="249" t="str">
        <f ca="1">IF(E66=12,VLOOKUP(T66,'12 лет'!$H$4:$K$74,4),IF(E66=11,VLOOKUP(T66,'11 лет'!$J$4:$M$75,4),IF(E66=13,VLOOKUP(T66,'13 лет'!$I$4:$L$75,4),IF(E66=14, VLOOKUP(T66,'14 лет'!$M$4:$P$74,4),""))))</f>
        <v/>
      </c>
      <c r="V66" s="109"/>
      <c r="W66" s="249" t="str">
        <f ca="1" xml:space="preserve"> IF(E66=12,VLOOKUP(V66,'12 лет'!$F$4:$K$75,6),IF(E66=11,VLOOKUP(V66,'11 лет'!$H$4:$M$75,6),IF(E66=13,VLOOKUP(V66,'13 лет'!$G$4:$L$75,6), IF(E66=14, VLOOKUP(V66,'14 лет'!$K$4:$P$74,6),""))))</f>
        <v/>
      </c>
      <c r="X66" s="171">
        <v>-20</v>
      </c>
      <c r="Y66" s="249" t="str">
        <f ca="1" xml:space="preserve"> IF(E66=12,VLOOKUP(X66,'12 лет'!$J$4:$K$75,2),IF(E66=11,VLOOKUP(X66,'11 лет'!$L$4:$M$75,2),IF(E66=13,VLOOKUP(X66,'13 лет'!$K$4:$L$75,2), IF(E66=14, VLOOKUP(X66,'14 лет'!$O$4:$P$74,2),""))))</f>
        <v/>
      </c>
      <c r="Z66" s="252"/>
      <c r="AA66" s="249" t="str">
        <f ca="1">IF(E66=12,VLOOKUP(Z66,'12 лет'!$C$4:$D$75,2),IF(E66=11,VLOOKUP(Z66,'11 лет'!$C$3:$E$76,3),IF(E66=13,VLOOKUP(Z66,'13 лет'!$C$3:$E$75,3),IF(E66=14,VLOOKUP(Z66,'14 лет'!$D$3:$I$74,6),""))))</f>
        <v/>
      </c>
      <c r="AB66" s="172"/>
      <c r="AC66" s="169" t="str">
        <f ca="1">IF(E66&lt;=9+OR(10),"Нет",IF(E66&lt;=11+OR(12),"Нет",IF(E66&lt;=13+OR(14)+OR(15),"Нет", IF(E66&lt;=16+OR(17),VLOOKUP(AB66,'14 лет'!$F$3:$I$74,4),""))))</f>
        <v/>
      </c>
      <c r="AD66" s="172"/>
      <c r="AE66" s="169" t="str">
        <f ca="1">IF(E66&lt;=11+OR(12),VLOOKUP(AD66,'11 лет'!$F$4:$M$75,8),IF(E66&lt;=13+OR(14)+OR(15),VLOOKUP(AD66,'13 лет'!$F$4:$L$75,7),""))</f>
        <v/>
      </c>
      <c r="AF66" s="172"/>
      <c r="AG66" s="176" t="str">
        <f ca="1" xml:space="preserve"> IF(E66&lt;=9+OR(10),VLOOKUP(AF66,'12 лет'!$G$4:$K$75,5),"")</f>
        <v/>
      </c>
      <c r="AH66" s="268">
        <f t="shared" ca="1" si="0"/>
        <v>0</v>
      </c>
      <c r="AI66" s="269">
        <f t="shared" ca="1" si="1"/>
        <v>30</v>
      </c>
    </row>
    <row r="67" spans="1:35" ht="15.75">
      <c r="A67" s="108"/>
      <c r="B67" s="109"/>
      <c r="C67" s="110"/>
      <c r="D67" s="110"/>
      <c r="E67" s="267">
        <f t="shared" ca="1" si="2"/>
        <v>125</v>
      </c>
      <c r="F67" s="168"/>
      <c r="G67" s="249" t="str">
        <f ca="1">IF(E67=12,"Нет",IF(E67=11,"Нет",IF(E67=13,VLOOKUP(F67,'13 лет'!$B$3:$E$75,4),IF(E67=14,VLOOKUP(F67,'14 лет'!$E$5:$I$75,5),""))))</f>
        <v/>
      </c>
      <c r="H67" s="168"/>
      <c r="I67" s="169" t="str">
        <f ca="1">IF(E67&lt;=9+OR(10),VLOOKUP(H67,'12 лет'!$B$3:$D$75,3),IF(E67&lt;=11+OR(12),"Нет",IF(E67&lt;=13+OR(14)+OR(15),"Нет",IF(E67&lt;=16+OR(17),VLOOKUP(H67,'14 лет'!$D$3:$I$75,6),""))))</f>
        <v/>
      </c>
      <c r="J67" s="251"/>
      <c r="K67" s="249" t="str">
        <f ca="1">IF(E67=12,VLOOKUP(J67,'12 лет'!$A$4:$D$75,4),IF(E67=11,VLOOKUP(J67,'11 лет'!$A$3:$E$76,5),IF(E67=13,VLOOKUP(J67,'13 лет'!$A$3:$E$75,5),IF(E67=14,VLOOKUP(J67,'14 лет'!$B$5:$I$75,8),""))))</f>
        <v/>
      </c>
      <c r="L67" s="170"/>
      <c r="M67" s="169" t="str">
        <f ca="1">IF(E67&lt;=9+OR(10),VLOOKUP(L67,'12 лет'!$A$4:$D$75,4),IF(E67&lt;=11+OR(12),"Нет",IF(E67&lt;=13+OR(14)+OR(15),"Нет", IF(E67&lt;=16+OR(17)+OR(18),VLOOKUP(L67,'14 лет'!$H$3:$I$75,2),""))))</f>
        <v/>
      </c>
      <c r="N67" s="170"/>
      <c r="O67" s="169" t="str">
        <f ca="1">IF(E67&lt;=9+OR(10),"Нет",IF(E67&lt;=11+OR(12),"Нет",IF(E67&lt;=13+OR(14)+OR(15),"Нет", IF(E67&lt;=16+OR(17)+OR(18),VLOOKUP(N67,'14 лет'!$G$3:$I$75,3),""))))</f>
        <v/>
      </c>
      <c r="P67" s="168"/>
      <c r="Q67" s="169" t="str">
        <f ca="1">IF(E67&lt;=10,"Нет",IF(E67&lt;=11+OR(12),VLOOKUP(P67,'11 лет'!$H$4:$M$75,6),IF(E67&lt;=13+OR(14)+OR(15),VLOOKUP(P67,'13 лет'!$H$4:$L$75,5),IF(E67&lt;=16+OR(17),VLOOKUP(P67,'14 лет'!$L$3:$P$75,5),""))))</f>
        <v/>
      </c>
      <c r="R67" s="109"/>
      <c r="S67" s="249" t="str">
        <f ca="1">IF(E67=12,VLOOKUP(R67,'12 лет'!$I$4:$K$75,3),IF(E67=11,VLOOKUP(R67,'11 лет'!$K$3:$M$76,3),IF(E67=13,VLOOKUP(R67,'13 лет'!$J$4:$L$75,3), IF(E67=14,VLOOKUP(R67,'14 лет'!$N$5:$P$75,3),""))))</f>
        <v/>
      </c>
      <c r="T67" s="109"/>
      <c r="U67" s="249" t="str">
        <f ca="1">IF(E67=12,VLOOKUP(T67,'12 лет'!$H$4:$K$74,4),IF(E67=11,VLOOKUP(T67,'11 лет'!$J$4:$M$75,4),IF(E67=13,VLOOKUP(T67,'13 лет'!$I$4:$L$75,4),IF(E67=14, VLOOKUP(T67,'14 лет'!$M$4:$P$74,4),""))))</f>
        <v/>
      </c>
      <c r="V67" s="109"/>
      <c r="W67" s="249" t="str">
        <f ca="1" xml:space="preserve"> IF(E67=12,VLOOKUP(V67,'12 лет'!$F$4:$K$75,6),IF(E67=11,VLOOKUP(V67,'11 лет'!$H$4:$M$75,6),IF(E67=13,VLOOKUP(V67,'13 лет'!$G$4:$L$75,6), IF(E67=14, VLOOKUP(V67,'14 лет'!$K$4:$P$74,6),""))))</f>
        <v/>
      </c>
      <c r="X67" s="171">
        <v>-20</v>
      </c>
      <c r="Y67" s="249" t="str">
        <f ca="1" xml:space="preserve"> IF(E67=12,VLOOKUP(X67,'12 лет'!$J$4:$K$75,2),IF(E67=11,VLOOKUP(X67,'11 лет'!$L$4:$M$75,2),IF(E67=13,VLOOKUP(X67,'13 лет'!$K$4:$L$75,2), IF(E67=14, VLOOKUP(X67,'14 лет'!$O$4:$P$74,2),""))))</f>
        <v/>
      </c>
      <c r="Z67" s="252"/>
      <c r="AA67" s="249" t="str">
        <f ca="1">IF(E67=12,VLOOKUP(Z67,'12 лет'!$C$4:$D$75,2),IF(E67=11,VLOOKUP(Z67,'11 лет'!$C$3:$E$76,3),IF(E67=13,VLOOKUP(Z67,'13 лет'!$C$3:$E$75,3),IF(E67=14,VLOOKUP(Z67,'14 лет'!$D$3:$I$74,6),""))))</f>
        <v/>
      </c>
      <c r="AB67" s="172"/>
      <c r="AC67" s="169" t="str">
        <f ca="1">IF(E67&lt;=9+OR(10),"Нет",IF(E67&lt;=11+OR(12),"Нет",IF(E67&lt;=13+OR(14)+OR(15),"Нет", IF(E67&lt;=16+OR(17),VLOOKUP(AB67,'14 лет'!$F$3:$I$74,4),""))))</f>
        <v/>
      </c>
      <c r="AD67" s="172"/>
      <c r="AE67" s="169" t="str">
        <f ca="1">IF(E67&lt;=11+OR(12),VLOOKUP(AD67,'11 лет'!$F$4:$M$75,8),IF(E67&lt;=13+OR(14)+OR(15),VLOOKUP(AD67,'13 лет'!$F$4:$L$75,7),""))</f>
        <v/>
      </c>
      <c r="AF67" s="172"/>
      <c r="AG67" s="176" t="str">
        <f ca="1" xml:space="preserve"> IF(E67&lt;=9+OR(10),VLOOKUP(AF67,'12 лет'!$G$4:$K$75,5),"")</f>
        <v/>
      </c>
      <c r="AH67" s="268">
        <f t="shared" ca="1" si="0"/>
        <v>0</v>
      </c>
      <c r="AI67" s="269">
        <f t="shared" ca="1" si="1"/>
        <v>30</v>
      </c>
    </row>
    <row r="68" spans="1:35" ht="15.75">
      <c r="A68" s="108"/>
      <c r="B68" s="109"/>
      <c r="C68" s="110"/>
      <c r="D68" s="110"/>
      <c r="E68" s="267">
        <f t="shared" ca="1" si="2"/>
        <v>125</v>
      </c>
      <c r="F68" s="168"/>
      <c r="G68" s="249" t="str">
        <f ca="1">IF(E68=12,"Нет",IF(E68=11,"Нет",IF(E68=13,VLOOKUP(F68,'13 лет'!$B$3:$E$75,4),IF(E68=14,VLOOKUP(F68,'14 лет'!$E$5:$I$75,5),""))))</f>
        <v/>
      </c>
      <c r="H68" s="168"/>
      <c r="I68" s="169" t="str">
        <f ca="1">IF(E68&lt;=9+OR(10),VLOOKUP(H68,'12 лет'!$B$3:$D$75,3),IF(E68&lt;=11+OR(12),"Нет",IF(E68&lt;=13+OR(14)+OR(15),"Нет",IF(E68&lt;=16+OR(17),VLOOKUP(H68,'14 лет'!$D$3:$I$75,6),""))))</f>
        <v/>
      </c>
      <c r="J68" s="251"/>
      <c r="K68" s="249" t="str">
        <f ca="1">IF(E68=12,VLOOKUP(J68,'12 лет'!$A$4:$D$75,4),IF(E68=11,VLOOKUP(J68,'11 лет'!$A$3:$E$76,5),IF(E68=13,VLOOKUP(J68,'13 лет'!$A$3:$E$75,5),IF(E68=14,VLOOKUP(J68,'14 лет'!$B$5:$I$75,8),""))))</f>
        <v/>
      </c>
      <c r="L68" s="170"/>
      <c r="M68" s="169" t="str">
        <f ca="1">IF(E68&lt;=9+OR(10),VLOOKUP(L68,'12 лет'!$A$4:$D$75,4),IF(E68&lt;=11+OR(12),"Нет",IF(E68&lt;=13+OR(14)+OR(15),"Нет", IF(E68&lt;=16+OR(17)+OR(18),VLOOKUP(L68,'14 лет'!$H$3:$I$75,2),""))))</f>
        <v/>
      </c>
      <c r="N68" s="170"/>
      <c r="O68" s="169" t="str">
        <f ca="1">IF(E68&lt;=9+OR(10),"Нет",IF(E68&lt;=11+OR(12),"Нет",IF(E68&lt;=13+OR(14)+OR(15),"Нет", IF(E68&lt;=16+OR(17)+OR(18),VLOOKUP(N68,'14 лет'!$G$3:$I$75,3),""))))</f>
        <v/>
      </c>
      <c r="P68" s="168"/>
      <c r="Q68" s="169" t="str">
        <f ca="1">IF(E68&lt;=10,"Нет",IF(E68&lt;=11+OR(12),VLOOKUP(P68,'11 лет'!$H$4:$M$75,6),IF(E68&lt;=13+OR(14)+OR(15),VLOOKUP(P68,'13 лет'!$H$4:$L$75,5),IF(E68&lt;=16+OR(17),VLOOKUP(P68,'14 лет'!$L$3:$P$75,5),""))))</f>
        <v/>
      </c>
      <c r="R68" s="109"/>
      <c r="S68" s="249" t="str">
        <f ca="1">IF(E68=12,VLOOKUP(R68,'12 лет'!$I$4:$K$75,3),IF(E68=11,VLOOKUP(R68,'11 лет'!$K$3:$M$76,3),IF(E68=13,VLOOKUP(R68,'13 лет'!$J$4:$L$75,3), IF(E68=14,VLOOKUP(R68,'14 лет'!$N$5:$P$75,3),""))))</f>
        <v/>
      </c>
      <c r="T68" s="109"/>
      <c r="U68" s="249" t="str">
        <f ca="1">IF(E68=12,VLOOKUP(T68,'12 лет'!$H$4:$K$74,4),IF(E68=11,VLOOKUP(T68,'11 лет'!$J$4:$M$75,4),IF(E68=13,VLOOKUP(T68,'13 лет'!$I$4:$L$75,4),IF(E68=14, VLOOKUP(T68,'14 лет'!$M$4:$P$74,4),""))))</f>
        <v/>
      </c>
      <c r="V68" s="109"/>
      <c r="W68" s="249" t="str">
        <f ca="1" xml:space="preserve"> IF(E68=12,VLOOKUP(V68,'12 лет'!$F$4:$K$75,6),IF(E68=11,VLOOKUP(V68,'11 лет'!$H$4:$M$75,6),IF(E68=13,VLOOKUP(V68,'13 лет'!$G$4:$L$75,6), IF(E68=14, VLOOKUP(V68,'14 лет'!$K$4:$P$74,6),""))))</f>
        <v/>
      </c>
      <c r="X68" s="171">
        <v>-20</v>
      </c>
      <c r="Y68" s="249" t="str">
        <f ca="1" xml:space="preserve"> IF(E68=12,VLOOKUP(X68,'12 лет'!$J$4:$K$75,2),IF(E68=11,VLOOKUP(X68,'11 лет'!$L$4:$M$75,2),IF(E68=13,VLOOKUP(X68,'13 лет'!$K$4:$L$75,2), IF(E68=14, VLOOKUP(X68,'14 лет'!$O$4:$P$74,2),""))))</f>
        <v/>
      </c>
      <c r="Z68" s="252"/>
      <c r="AA68" s="249" t="str">
        <f ca="1">IF(E68=12,VLOOKUP(Z68,'12 лет'!$C$4:$D$75,2),IF(E68=11,VLOOKUP(Z68,'11 лет'!$C$3:$E$76,3),IF(E68=13,VLOOKUP(Z68,'13 лет'!$C$3:$E$75,3),IF(E68=14,VLOOKUP(Z68,'14 лет'!$D$3:$I$74,6),""))))</f>
        <v/>
      </c>
      <c r="AB68" s="172"/>
      <c r="AC68" s="169" t="str">
        <f ca="1">IF(E68&lt;=9+OR(10),"Нет",IF(E68&lt;=11+OR(12),"Нет",IF(E68&lt;=13+OR(14)+OR(15),"Нет", IF(E68&lt;=16+OR(17),VLOOKUP(AB68,'14 лет'!$F$3:$I$74,4),""))))</f>
        <v/>
      </c>
      <c r="AD68" s="172"/>
      <c r="AE68" s="169" t="str">
        <f ca="1">IF(E68&lt;=11+OR(12),VLOOKUP(AD68,'11 лет'!$F$4:$M$75,8),IF(E68&lt;=13+OR(14)+OR(15),VLOOKUP(AD68,'13 лет'!$F$4:$L$75,7),""))</f>
        <v/>
      </c>
      <c r="AF68" s="172"/>
      <c r="AG68" s="176" t="str">
        <f ca="1" xml:space="preserve"> IF(E68&lt;=9+OR(10),VLOOKUP(AF68,'12 лет'!$G$4:$K$75,5),"")</f>
        <v/>
      </c>
      <c r="AH68" s="268">
        <f t="shared" ca="1" si="0"/>
        <v>0</v>
      </c>
      <c r="AI68" s="269">
        <f t="shared" ca="1" si="1"/>
        <v>30</v>
      </c>
    </row>
    <row r="69" spans="1:35" ht="15.75">
      <c r="A69" s="108"/>
      <c r="B69" s="109"/>
      <c r="C69" s="110"/>
      <c r="D69" s="110"/>
      <c r="E69" s="267">
        <f t="shared" ref="E69:E124" ca="1" si="3">INT(DAYS360(C69,TODAY())/360)</f>
        <v>125</v>
      </c>
      <c r="F69" s="168"/>
      <c r="G69" s="249" t="str">
        <f ca="1">IF(E69=12,"Нет",IF(E69=11,"Нет",IF(E69=13,VLOOKUP(F69,'13 лет'!$B$3:$E$75,4),IF(E69=14,VLOOKUP(F69,'14 лет'!$E$5:$I$75,5),""))))</f>
        <v/>
      </c>
      <c r="H69" s="168"/>
      <c r="I69" s="169" t="str">
        <f ca="1">IF(E69&lt;=9+OR(10),VLOOKUP(H69,'12 лет'!$B$3:$D$75,3),IF(E69&lt;=11+OR(12),"Нет",IF(E69&lt;=13+OR(14)+OR(15),"Нет",IF(E69&lt;=16+OR(17),VLOOKUP(H69,'14 лет'!$D$3:$I$75,6),""))))</f>
        <v/>
      </c>
      <c r="J69" s="251"/>
      <c r="K69" s="249" t="str">
        <f ca="1">IF(E69=12,VLOOKUP(J69,'12 лет'!$A$4:$D$75,4),IF(E69=11,VLOOKUP(J69,'11 лет'!$A$3:$E$76,5),IF(E69=13,VLOOKUP(J69,'13 лет'!$A$3:$E$75,5),IF(E69=14,VLOOKUP(J69,'14 лет'!$B$5:$I$75,8),""))))</f>
        <v/>
      </c>
      <c r="L69" s="170"/>
      <c r="M69" s="169" t="str">
        <f ca="1">IF(E69&lt;=9+OR(10),VLOOKUP(L69,'12 лет'!$A$4:$D$75,4),IF(E69&lt;=11+OR(12),"Нет",IF(E69&lt;=13+OR(14)+OR(15),"Нет", IF(E69&lt;=16+OR(17)+OR(18),VLOOKUP(L69,'14 лет'!$H$3:$I$75,2),""))))</f>
        <v/>
      </c>
      <c r="N69" s="170"/>
      <c r="O69" s="169" t="str">
        <f ca="1">IF(E69&lt;=9+OR(10),"Нет",IF(E69&lt;=11+OR(12),"Нет",IF(E69&lt;=13+OR(14)+OR(15),"Нет", IF(E69&lt;=16+OR(17)+OR(18),VLOOKUP(N69,'14 лет'!$G$3:$I$75,3),""))))</f>
        <v/>
      </c>
      <c r="P69" s="168"/>
      <c r="Q69" s="169" t="str">
        <f ca="1">IF(E69&lt;=10,"Нет",IF(E69&lt;=11+OR(12),VLOOKUP(P69,'11 лет'!$H$4:$M$75,6),IF(E69&lt;=13+OR(14)+OR(15),VLOOKUP(P69,'13 лет'!$H$4:$L$75,5),IF(E69&lt;=16+OR(17),VLOOKUP(P69,'14 лет'!$L$3:$P$75,5),""))))</f>
        <v/>
      </c>
      <c r="R69" s="109"/>
      <c r="S69" s="249" t="str">
        <f ca="1">IF(E69=12,VLOOKUP(R69,'12 лет'!$I$4:$K$75,3),IF(E69=11,VLOOKUP(R69,'11 лет'!$K$3:$M$76,3),IF(E69=13,VLOOKUP(R69,'13 лет'!$J$4:$L$75,3), IF(E69=14,VLOOKUP(R69,'14 лет'!$N$5:$P$75,3),""))))</f>
        <v/>
      </c>
      <c r="T69" s="109"/>
      <c r="U69" s="249" t="str">
        <f ca="1">IF(E69=12,VLOOKUP(T69,'12 лет'!$H$4:$K$74,4),IF(E69=11,VLOOKUP(T69,'11 лет'!$J$4:$M$75,4),IF(E69=13,VLOOKUP(T69,'13 лет'!$I$4:$L$75,4),IF(E69=14, VLOOKUP(T69,'14 лет'!$M$4:$P$74,4),""))))</f>
        <v/>
      </c>
      <c r="V69" s="109"/>
      <c r="W69" s="249" t="str">
        <f ca="1" xml:space="preserve"> IF(E69=12,VLOOKUP(V69,'12 лет'!$F$4:$K$75,6),IF(E69=11,VLOOKUP(V69,'11 лет'!$H$4:$M$75,6),IF(E69=13,VLOOKUP(V69,'13 лет'!$G$4:$L$75,6), IF(E69=14, VLOOKUP(V69,'14 лет'!$K$4:$P$74,6),""))))</f>
        <v/>
      </c>
      <c r="X69" s="171">
        <v>-20</v>
      </c>
      <c r="Y69" s="249" t="str">
        <f ca="1" xml:space="preserve"> IF(E69=12,VLOOKUP(X69,'12 лет'!$J$4:$K$75,2),IF(E69=11,VLOOKUP(X69,'11 лет'!$L$4:$M$75,2),IF(E69=13,VLOOKUP(X69,'13 лет'!$K$4:$L$75,2), IF(E69=14, VLOOKUP(X69,'14 лет'!$O$4:$P$74,2),""))))</f>
        <v/>
      </c>
      <c r="Z69" s="252"/>
      <c r="AA69" s="249" t="str">
        <f ca="1">IF(E69=12,VLOOKUP(Z69,'12 лет'!$C$4:$D$75,2),IF(E69=11,VLOOKUP(Z69,'11 лет'!$C$3:$E$76,3),IF(E69=13,VLOOKUP(Z69,'13 лет'!$C$3:$E$75,3),IF(E69=14,VLOOKUP(Z69,'14 лет'!$D$3:$I$74,6),""))))</f>
        <v/>
      </c>
      <c r="AB69" s="172"/>
      <c r="AC69" s="169" t="str">
        <f ca="1">IF(E69&lt;=9+OR(10),"Нет",IF(E69&lt;=11+OR(12),"Нет",IF(E69&lt;=13+OR(14)+OR(15),"Нет", IF(E69&lt;=16+OR(17),VLOOKUP(AB69,'14 лет'!$F$3:$I$74,4),""))))</f>
        <v/>
      </c>
      <c r="AD69" s="172"/>
      <c r="AE69" s="169" t="str">
        <f ca="1">IF(E69&lt;=11+OR(12),VLOOKUP(AD69,'11 лет'!$F$4:$M$75,8),IF(E69&lt;=13+OR(14)+OR(15),VLOOKUP(AD69,'13 лет'!$F$4:$L$75,7),""))</f>
        <v/>
      </c>
      <c r="AF69" s="172"/>
      <c r="AG69" s="176" t="str">
        <f ca="1" xml:space="preserve"> IF(E69&lt;=9+OR(10),VLOOKUP(AF69,'12 лет'!$G$4:$K$75,5),"")</f>
        <v/>
      </c>
      <c r="AH69" s="268">
        <f t="shared" ref="AH69:AH124" ca="1" si="4">SUM(G69,I69,K69,M69,O69,Q69,S69,U69,W69,Y69,AA69,AC69,AE69,AG69)</f>
        <v>0</v>
      </c>
      <c r="AI69" s="269">
        <f t="shared" ref="AI69:AI124" ca="1" si="5">SUM(--(FREQUENCY((AH69&lt;AH$4:AH$99)*AH$4:AH$99,AH$4:AH$99)&gt;0))</f>
        <v>30</v>
      </c>
    </row>
    <row r="70" spans="1:35" ht="15.75">
      <c r="A70" s="108"/>
      <c r="B70" s="109"/>
      <c r="C70" s="110"/>
      <c r="D70" s="110"/>
      <c r="E70" s="267">
        <f t="shared" ca="1" si="3"/>
        <v>125</v>
      </c>
      <c r="F70" s="168"/>
      <c r="G70" s="249" t="str">
        <f ca="1">IF(E70=12,"Нет",IF(E70=11,"Нет",IF(E70=13,VLOOKUP(F70,'13 лет'!$B$3:$E$75,4),IF(E70=14,VLOOKUP(F70,'14 лет'!$E$5:$I$75,5),""))))</f>
        <v/>
      </c>
      <c r="H70" s="168"/>
      <c r="I70" s="169" t="str">
        <f ca="1">IF(E70&lt;=9+OR(10),VLOOKUP(H70,'12 лет'!$B$3:$D$75,3),IF(E70&lt;=11+OR(12),"Нет",IF(E70&lt;=13+OR(14)+OR(15),"Нет",IF(E70&lt;=16+OR(17),VLOOKUP(H70,'14 лет'!$D$3:$I$75,6),""))))</f>
        <v/>
      </c>
      <c r="J70" s="251"/>
      <c r="K70" s="249" t="str">
        <f ca="1">IF(E70=12,VLOOKUP(J70,'12 лет'!$A$4:$D$75,4),IF(E70=11,VLOOKUP(J70,'11 лет'!$A$3:$E$76,5),IF(E70=13,VLOOKUP(J70,'13 лет'!$A$3:$E$75,5),IF(E70=14,VLOOKUP(J70,'14 лет'!$B$5:$I$75,8),""))))</f>
        <v/>
      </c>
      <c r="L70" s="170"/>
      <c r="M70" s="169" t="str">
        <f ca="1">IF(E70&lt;=9+OR(10),VLOOKUP(L70,'12 лет'!$A$4:$D$75,4),IF(E70&lt;=11+OR(12),"Нет",IF(E70&lt;=13+OR(14)+OR(15),"Нет", IF(E70&lt;=16+OR(17)+OR(18),VLOOKUP(L70,'14 лет'!$H$3:$I$75,2),""))))</f>
        <v/>
      </c>
      <c r="N70" s="170"/>
      <c r="O70" s="169" t="str">
        <f ca="1">IF(E70&lt;=9+OR(10),"Нет",IF(E70&lt;=11+OR(12),"Нет",IF(E70&lt;=13+OR(14)+OR(15),"Нет", IF(E70&lt;=16+OR(17)+OR(18),VLOOKUP(N70,'14 лет'!$G$3:$I$75,3),""))))</f>
        <v/>
      </c>
      <c r="P70" s="168"/>
      <c r="Q70" s="169" t="str">
        <f ca="1">IF(E70&lt;=10,"Нет",IF(E70&lt;=11+OR(12),VLOOKUP(P70,'11 лет'!$H$4:$M$75,6),IF(E70&lt;=13+OR(14)+OR(15),VLOOKUP(P70,'13 лет'!$H$4:$L$75,5),IF(E70&lt;=16+OR(17),VLOOKUP(P70,'14 лет'!$L$3:$P$75,5),""))))</f>
        <v/>
      </c>
      <c r="R70" s="109"/>
      <c r="S70" s="249" t="str">
        <f ca="1">IF(E70=12,VLOOKUP(R70,'12 лет'!$I$4:$K$75,3),IF(E70=11,VLOOKUP(R70,'11 лет'!$K$3:$M$76,3),IF(E70=13,VLOOKUP(R70,'13 лет'!$J$4:$L$75,3), IF(E70=14,VLOOKUP(R70,'14 лет'!$N$5:$P$75,3),""))))</f>
        <v/>
      </c>
      <c r="T70" s="109"/>
      <c r="U70" s="249" t="str">
        <f ca="1">IF(E70=12,VLOOKUP(T70,'12 лет'!$H$4:$K$74,4),IF(E70=11,VLOOKUP(T70,'11 лет'!$J$4:$M$75,4),IF(E70=13,VLOOKUP(T70,'13 лет'!$I$4:$L$75,4),IF(E70=14, VLOOKUP(T70,'14 лет'!$M$4:$P$74,4),""))))</f>
        <v/>
      </c>
      <c r="V70" s="109"/>
      <c r="W70" s="249" t="str">
        <f ca="1" xml:space="preserve"> IF(E70=12,VLOOKUP(V70,'12 лет'!$F$4:$K$75,6),IF(E70=11,VLOOKUP(V70,'11 лет'!$H$4:$M$75,6),IF(E70=13,VLOOKUP(V70,'13 лет'!$G$4:$L$75,6), IF(E70=14, VLOOKUP(V70,'14 лет'!$K$4:$P$74,6),""))))</f>
        <v/>
      </c>
      <c r="X70" s="171">
        <v>-20</v>
      </c>
      <c r="Y70" s="249" t="str">
        <f ca="1" xml:space="preserve"> IF(E70=12,VLOOKUP(X70,'12 лет'!$J$4:$K$75,2),IF(E70=11,VLOOKUP(X70,'11 лет'!$L$4:$M$75,2),IF(E70=13,VLOOKUP(X70,'13 лет'!$K$4:$L$75,2), IF(E70=14, VLOOKUP(X70,'14 лет'!$O$4:$P$74,2),""))))</f>
        <v/>
      </c>
      <c r="Z70" s="252"/>
      <c r="AA70" s="249" t="str">
        <f ca="1">IF(E70=12,VLOOKUP(Z70,'12 лет'!$C$4:$D$75,2),IF(E70=11,VLOOKUP(Z70,'11 лет'!$C$3:$E$76,3),IF(E70=13,VLOOKUP(Z70,'13 лет'!$C$3:$E$75,3),IF(E70=14,VLOOKUP(Z70,'14 лет'!$D$3:$I$74,6),""))))</f>
        <v/>
      </c>
      <c r="AB70" s="172"/>
      <c r="AC70" s="169" t="str">
        <f ca="1">IF(E70&lt;=9+OR(10),"Нет",IF(E70&lt;=11+OR(12),"Нет",IF(E70&lt;=13+OR(14)+OR(15),"Нет", IF(E70&lt;=16+OR(17),VLOOKUP(AB70,'14 лет'!$F$3:$I$74,4),""))))</f>
        <v/>
      </c>
      <c r="AD70" s="172"/>
      <c r="AE70" s="169" t="str">
        <f ca="1">IF(E70&lt;=11+OR(12),VLOOKUP(AD70,'11 лет'!$F$4:$M$75,8),IF(E70&lt;=13+OR(14)+OR(15),VLOOKUP(AD70,'13 лет'!$F$4:$L$75,7),""))</f>
        <v/>
      </c>
      <c r="AF70" s="172"/>
      <c r="AG70" s="176" t="str">
        <f ca="1" xml:space="preserve"> IF(E70&lt;=9+OR(10),VLOOKUP(AF70,'12 лет'!$G$4:$K$75,5),"")</f>
        <v/>
      </c>
      <c r="AH70" s="268">
        <f t="shared" ca="1" si="4"/>
        <v>0</v>
      </c>
      <c r="AI70" s="269">
        <f t="shared" ca="1" si="5"/>
        <v>30</v>
      </c>
    </row>
    <row r="71" spans="1:35" ht="15.75">
      <c r="A71" s="108"/>
      <c r="B71" s="109"/>
      <c r="C71" s="110"/>
      <c r="D71" s="110"/>
      <c r="E71" s="267">
        <f t="shared" ca="1" si="3"/>
        <v>125</v>
      </c>
      <c r="F71" s="168"/>
      <c r="G71" s="249" t="str">
        <f ca="1">IF(E71=12,"Нет",IF(E71=11,"Нет",IF(E71=13,VLOOKUP(F71,'13 лет'!$B$3:$E$75,4),IF(E71=14,VLOOKUP(F71,'14 лет'!$E$5:$I$75,5),""))))</f>
        <v/>
      </c>
      <c r="H71" s="168"/>
      <c r="I71" s="169" t="str">
        <f ca="1">IF(E71&lt;=9+OR(10),VLOOKUP(H71,'12 лет'!$B$3:$D$75,3),IF(E71&lt;=11+OR(12),"Нет",IF(E71&lt;=13+OR(14)+OR(15),"Нет",IF(E71&lt;=16+OR(17),VLOOKUP(H71,'14 лет'!$D$3:$I$75,6),""))))</f>
        <v/>
      </c>
      <c r="J71" s="251"/>
      <c r="K71" s="249" t="str">
        <f ca="1">IF(E71=12,VLOOKUP(J71,'12 лет'!$A$4:$D$75,4),IF(E71=11,VLOOKUP(J71,'11 лет'!$A$3:$E$76,5),IF(E71=13,VLOOKUP(J71,'13 лет'!$A$3:$E$75,5),IF(E71=14,VLOOKUP(J71,'14 лет'!$B$5:$I$75,8),""))))</f>
        <v/>
      </c>
      <c r="L71" s="170"/>
      <c r="M71" s="169" t="str">
        <f ca="1">IF(E71&lt;=9+OR(10),VLOOKUP(L71,'12 лет'!$A$4:$D$75,4),IF(E71&lt;=11+OR(12),"Нет",IF(E71&lt;=13+OR(14)+OR(15),"Нет", IF(E71&lt;=16+OR(17)+OR(18),VLOOKUP(L71,'14 лет'!$H$3:$I$75,2),""))))</f>
        <v/>
      </c>
      <c r="N71" s="170"/>
      <c r="O71" s="169" t="str">
        <f ca="1">IF(E71&lt;=9+OR(10),"Нет",IF(E71&lt;=11+OR(12),"Нет",IF(E71&lt;=13+OR(14)+OR(15),"Нет", IF(E71&lt;=16+OR(17)+OR(18),VLOOKUP(N71,'14 лет'!$G$3:$I$75,3),""))))</f>
        <v/>
      </c>
      <c r="P71" s="168"/>
      <c r="Q71" s="169" t="str">
        <f ca="1">IF(E71&lt;=10,"Нет",IF(E71&lt;=11+OR(12),VLOOKUP(P71,'11 лет'!$H$4:$M$75,6),IF(E71&lt;=13+OR(14)+OR(15),VLOOKUP(P71,'13 лет'!$H$4:$L$75,5),IF(E71&lt;=16+OR(17),VLOOKUP(P71,'14 лет'!$L$3:$P$75,5),""))))</f>
        <v/>
      </c>
      <c r="R71" s="109"/>
      <c r="S71" s="249" t="str">
        <f ca="1">IF(E71=12,VLOOKUP(R71,'12 лет'!$I$4:$K$75,3),IF(E71=11,VLOOKUP(R71,'11 лет'!$K$3:$M$76,3),IF(E71=13,VLOOKUP(R71,'13 лет'!$J$4:$L$75,3), IF(E71=14,VLOOKUP(R71,'14 лет'!$N$5:$P$75,3),""))))</f>
        <v/>
      </c>
      <c r="T71" s="109"/>
      <c r="U71" s="249" t="str">
        <f ca="1">IF(E71=12,VLOOKUP(T71,'12 лет'!$H$4:$K$74,4),IF(E71=11,VLOOKUP(T71,'11 лет'!$J$4:$M$75,4),IF(E71=13,VLOOKUP(T71,'13 лет'!$I$4:$L$75,4),IF(E71=14, VLOOKUP(T71,'14 лет'!$M$4:$P$74,4),""))))</f>
        <v/>
      </c>
      <c r="V71" s="109"/>
      <c r="W71" s="249" t="str">
        <f ca="1" xml:space="preserve"> IF(E71=12,VLOOKUP(V71,'12 лет'!$F$4:$K$75,6),IF(E71=11,VLOOKUP(V71,'11 лет'!$H$4:$M$75,6),IF(E71=13,VLOOKUP(V71,'13 лет'!$G$4:$L$75,6), IF(E71=14, VLOOKUP(V71,'14 лет'!$K$4:$P$74,6),""))))</f>
        <v/>
      </c>
      <c r="X71" s="171">
        <v>-20</v>
      </c>
      <c r="Y71" s="249" t="str">
        <f ca="1" xml:space="preserve"> IF(E71=12,VLOOKUP(X71,'12 лет'!$J$4:$K$75,2),IF(E71=11,VLOOKUP(X71,'11 лет'!$L$4:$M$75,2),IF(E71=13,VLOOKUP(X71,'13 лет'!$K$4:$L$75,2), IF(E71=14, VLOOKUP(X71,'14 лет'!$O$4:$P$74,2),""))))</f>
        <v/>
      </c>
      <c r="Z71" s="252"/>
      <c r="AA71" s="249" t="str">
        <f ca="1">IF(E71=12,VLOOKUP(Z71,'12 лет'!$C$4:$D$75,2),IF(E71=11,VLOOKUP(Z71,'11 лет'!$C$3:$E$76,3),IF(E71=13,VLOOKUP(Z71,'13 лет'!$C$3:$E$75,3),IF(E71=14,VLOOKUP(Z71,'14 лет'!$D$3:$I$74,6),""))))</f>
        <v/>
      </c>
      <c r="AB71" s="172"/>
      <c r="AC71" s="169" t="str">
        <f ca="1">IF(E71&lt;=9+OR(10),"Нет",IF(E71&lt;=11+OR(12),"Нет",IF(E71&lt;=13+OR(14)+OR(15),"Нет", IF(E71&lt;=16+OR(17),VLOOKUP(AB71,'14 лет'!$F$3:$I$74,4),""))))</f>
        <v/>
      </c>
      <c r="AD71" s="172"/>
      <c r="AE71" s="169" t="str">
        <f ca="1">IF(E71&lt;=11+OR(12),VLOOKUP(AD71,'11 лет'!$F$4:$M$75,8),IF(E71&lt;=13+OR(14)+OR(15),VLOOKUP(AD71,'13 лет'!$F$4:$L$75,7),""))</f>
        <v/>
      </c>
      <c r="AF71" s="172"/>
      <c r="AG71" s="176" t="str">
        <f ca="1" xml:space="preserve"> IF(E71&lt;=9+OR(10),VLOOKUP(AF71,'12 лет'!$G$4:$K$75,5),"")</f>
        <v/>
      </c>
      <c r="AH71" s="268">
        <f t="shared" ca="1" si="4"/>
        <v>0</v>
      </c>
      <c r="AI71" s="269">
        <f t="shared" ca="1" si="5"/>
        <v>30</v>
      </c>
    </row>
    <row r="72" spans="1:35" ht="15.75">
      <c r="A72" s="108"/>
      <c r="B72" s="109"/>
      <c r="C72" s="110"/>
      <c r="D72" s="110"/>
      <c r="E72" s="267">
        <f t="shared" ca="1" si="3"/>
        <v>125</v>
      </c>
      <c r="F72" s="168"/>
      <c r="G72" s="249" t="str">
        <f ca="1">IF(E72=12,"Нет",IF(E72=11,"Нет",IF(E72=13,VLOOKUP(F72,'13 лет'!$B$3:$E$75,4),IF(E72=14,VLOOKUP(F72,'14 лет'!$E$5:$I$75,5),""))))</f>
        <v/>
      </c>
      <c r="H72" s="168"/>
      <c r="I72" s="169" t="str">
        <f ca="1">IF(E72&lt;=9+OR(10),VLOOKUP(H72,'12 лет'!$B$3:$D$75,3),IF(E72&lt;=11+OR(12),"Нет",IF(E72&lt;=13+OR(14)+OR(15),"Нет",IF(E72&lt;=16+OR(17),VLOOKUP(H72,'14 лет'!$D$3:$I$75,6),""))))</f>
        <v/>
      </c>
      <c r="J72" s="251"/>
      <c r="K72" s="249" t="str">
        <f ca="1">IF(E72=12,VLOOKUP(J72,'12 лет'!$A$4:$D$75,4),IF(E72=11,VLOOKUP(J72,'11 лет'!$A$3:$E$76,5),IF(E72=13,VLOOKUP(J72,'13 лет'!$A$3:$E$75,5),IF(E72=14,VLOOKUP(J72,'14 лет'!$B$5:$I$75,8),""))))</f>
        <v/>
      </c>
      <c r="L72" s="170"/>
      <c r="M72" s="169" t="str">
        <f ca="1">IF(E72&lt;=9+OR(10),VLOOKUP(L72,'12 лет'!$A$4:$D$75,4),IF(E72&lt;=11+OR(12),"Нет",IF(E72&lt;=13+OR(14)+OR(15),"Нет", IF(E72&lt;=16+OR(17)+OR(18),VLOOKUP(L72,'14 лет'!$H$3:$I$75,2),""))))</f>
        <v/>
      </c>
      <c r="N72" s="170"/>
      <c r="O72" s="169" t="str">
        <f ca="1">IF(E72&lt;=9+OR(10),"Нет",IF(E72&lt;=11+OR(12),"Нет",IF(E72&lt;=13+OR(14)+OR(15),"Нет", IF(E72&lt;=16+OR(17)+OR(18),VLOOKUP(N72,'14 лет'!$G$3:$I$75,3),""))))</f>
        <v/>
      </c>
      <c r="P72" s="168"/>
      <c r="Q72" s="169" t="str">
        <f ca="1">IF(E72&lt;=10,"Нет",IF(E72&lt;=11+OR(12),VLOOKUP(P72,'11 лет'!$H$4:$M$75,6),IF(E72&lt;=13+OR(14)+OR(15),VLOOKUP(P72,'13 лет'!$H$4:$L$75,5),IF(E72&lt;=16+OR(17),VLOOKUP(P72,'14 лет'!$L$3:$P$75,5),""))))</f>
        <v/>
      </c>
      <c r="R72" s="109"/>
      <c r="S72" s="249" t="str">
        <f ca="1">IF(E72=12,VLOOKUP(R72,'12 лет'!$I$4:$K$75,3),IF(E72=11,VLOOKUP(R72,'11 лет'!$K$3:$M$76,3),IF(E72=13,VLOOKUP(R72,'13 лет'!$J$4:$L$75,3), IF(E72=14,VLOOKUP(R72,'14 лет'!$N$5:$P$75,3),""))))</f>
        <v/>
      </c>
      <c r="T72" s="109"/>
      <c r="U72" s="249" t="str">
        <f ca="1">IF(E72=12,VLOOKUP(T72,'12 лет'!$H$4:$K$74,4),IF(E72=11,VLOOKUP(T72,'11 лет'!$J$4:$M$75,4),IF(E72=13,VLOOKUP(T72,'13 лет'!$I$4:$L$75,4),IF(E72=14, VLOOKUP(T72,'14 лет'!$M$4:$P$74,4),""))))</f>
        <v/>
      </c>
      <c r="V72" s="109"/>
      <c r="W72" s="249" t="str">
        <f ca="1" xml:space="preserve"> IF(E72=12,VLOOKUP(V72,'12 лет'!$F$4:$K$75,6),IF(E72=11,VLOOKUP(V72,'11 лет'!$H$4:$M$75,6),IF(E72=13,VLOOKUP(V72,'13 лет'!$G$4:$L$75,6), IF(E72=14, VLOOKUP(V72,'14 лет'!$K$4:$P$74,6),""))))</f>
        <v/>
      </c>
      <c r="X72" s="171">
        <v>-20</v>
      </c>
      <c r="Y72" s="249" t="str">
        <f ca="1" xml:space="preserve"> IF(E72=12,VLOOKUP(X72,'12 лет'!$J$4:$K$75,2),IF(E72=11,VLOOKUP(X72,'11 лет'!$L$4:$M$75,2),IF(E72=13,VLOOKUP(X72,'13 лет'!$K$4:$L$75,2), IF(E72=14, VLOOKUP(X72,'14 лет'!$O$4:$P$74,2),""))))</f>
        <v/>
      </c>
      <c r="Z72" s="252"/>
      <c r="AA72" s="249" t="str">
        <f ca="1">IF(E72=12,VLOOKUP(Z72,'12 лет'!$C$4:$D$75,2),IF(E72=11,VLOOKUP(Z72,'11 лет'!$C$3:$E$76,3),IF(E72=13,VLOOKUP(Z72,'13 лет'!$C$3:$E$75,3),IF(E72=14,VLOOKUP(Z72,'14 лет'!$D$3:$I$74,6),""))))</f>
        <v/>
      </c>
      <c r="AB72" s="172"/>
      <c r="AC72" s="169" t="str">
        <f ca="1">IF(E72&lt;=9+OR(10),"Нет",IF(E72&lt;=11+OR(12),"Нет",IF(E72&lt;=13+OR(14)+OR(15),"Нет", IF(E72&lt;=16+OR(17),VLOOKUP(AB72,'14 лет'!$F$3:$I$74,4),""))))</f>
        <v/>
      </c>
      <c r="AD72" s="172"/>
      <c r="AE72" s="169" t="str">
        <f ca="1">IF(E72&lt;=11+OR(12),VLOOKUP(AD72,'11 лет'!$F$4:$M$75,8),IF(E72&lt;=13+OR(14)+OR(15),VLOOKUP(AD72,'13 лет'!$F$4:$L$75,7),""))</f>
        <v/>
      </c>
      <c r="AF72" s="172"/>
      <c r="AG72" s="176" t="str">
        <f ca="1" xml:space="preserve"> IF(E72&lt;=9+OR(10),VLOOKUP(AF72,'12 лет'!$G$4:$K$75,5),"")</f>
        <v/>
      </c>
      <c r="AH72" s="268">
        <f t="shared" ca="1" si="4"/>
        <v>0</v>
      </c>
      <c r="AI72" s="269">
        <f t="shared" ca="1" si="5"/>
        <v>30</v>
      </c>
    </row>
    <row r="73" spans="1:35" ht="15.75">
      <c r="A73" s="108"/>
      <c r="B73" s="109"/>
      <c r="C73" s="110"/>
      <c r="D73" s="110"/>
      <c r="E73" s="267">
        <f t="shared" ca="1" si="3"/>
        <v>125</v>
      </c>
      <c r="F73" s="168"/>
      <c r="G73" s="249" t="str">
        <f ca="1">IF(E73=12,"Нет",IF(E73=11,"Нет",IF(E73=13,VLOOKUP(F73,'13 лет'!$B$3:$E$75,4),IF(E73=14,VLOOKUP(F73,'14 лет'!$E$5:$I$75,5),""))))</f>
        <v/>
      </c>
      <c r="H73" s="168"/>
      <c r="I73" s="169" t="str">
        <f ca="1">IF(E73&lt;=9+OR(10),VLOOKUP(H73,'12 лет'!$B$3:$D$75,3),IF(E73&lt;=11+OR(12),"Нет",IF(E73&lt;=13+OR(14)+OR(15),"Нет",IF(E73&lt;=16+OR(17),VLOOKUP(H73,'14 лет'!$D$3:$I$75,6),""))))</f>
        <v/>
      </c>
      <c r="J73" s="251"/>
      <c r="K73" s="249" t="str">
        <f ca="1">IF(E73=12,VLOOKUP(J73,'12 лет'!$A$4:$D$75,4),IF(E73=11,VLOOKUP(J73,'11 лет'!$A$3:$E$76,5),IF(E73=13,VLOOKUP(J73,'13 лет'!$A$3:$E$75,5),IF(E73=14,VLOOKUP(J73,'14 лет'!$B$5:$I$75,8),""))))</f>
        <v/>
      </c>
      <c r="L73" s="170"/>
      <c r="M73" s="169" t="str">
        <f ca="1">IF(E73&lt;=9+OR(10),VLOOKUP(L73,'12 лет'!$A$4:$D$75,4),IF(E73&lt;=11+OR(12),"Нет",IF(E73&lt;=13+OR(14)+OR(15),"Нет", IF(E73&lt;=16+OR(17)+OR(18),VLOOKUP(L73,'14 лет'!$H$3:$I$75,2),""))))</f>
        <v/>
      </c>
      <c r="N73" s="170"/>
      <c r="O73" s="169" t="str">
        <f ca="1">IF(E73&lt;=9+OR(10),"Нет",IF(E73&lt;=11+OR(12),"Нет",IF(E73&lt;=13+OR(14)+OR(15),"Нет", IF(E73&lt;=16+OR(17)+OR(18),VLOOKUP(N73,'14 лет'!$G$3:$I$75,3),""))))</f>
        <v/>
      </c>
      <c r="P73" s="168"/>
      <c r="Q73" s="169" t="str">
        <f ca="1">IF(E73&lt;=10,"Нет",IF(E73&lt;=11+OR(12),VLOOKUP(P73,'11 лет'!$H$4:$M$75,6),IF(E73&lt;=13+OR(14)+OR(15),VLOOKUP(P73,'13 лет'!$H$4:$L$75,5),IF(E73&lt;=16+OR(17),VLOOKUP(P73,'14 лет'!$L$3:$P$75,5),""))))</f>
        <v/>
      </c>
      <c r="R73" s="109"/>
      <c r="S73" s="249" t="str">
        <f ca="1">IF(E73=12,VLOOKUP(R73,'12 лет'!$I$4:$K$75,3),IF(E73=11,VLOOKUP(R73,'11 лет'!$K$3:$M$76,3),IF(E73=13,VLOOKUP(R73,'13 лет'!$J$4:$L$75,3), IF(E73=14,VLOOKUP(R73,'14 лет'!$N$5:$P$75,3),""))))</f>
        <v/>
      </c>
      <c r="T73" s="109"/>
      <c r="U73" s="249" t="str">
        <f ca="1">IF(E73=12,VLOOKUP(T73,'12 лет'!$H$4:$K$74,4),IF(E73=11,VLOOKUP(T73,'11 лет'!$J$4:$M$75,4),IF(E73=13,VLOOKUP(T73,'13 лет'!$I$4:$L$75,4),IF(E73=14, VLOOKUP(T73,'14 лет'!$M$4:$P$74,4),""))))</f>
        <v/>
      </c>
      <c r="V73" s="109"/>
      <c r="W73" s="249" t="str">
        <f ca="1" xml:space="preserve"> IF(E73=12,VLOOKUP(V73,'12 лет'!$F$4:$K$75,6),IF(E73=11,VLOOKUP(V73,'11 лет'!$H$4:$M$75,6),IF(E73=13,VLOOKUP(V73,'13 лет'!$G$4:$L$75,6), IF(E73=14, VLOOKUP(V73,'14 лет'!$K$4:$P$74,6),""))))</f>
        <v/>
      </c>
      <c r="X73" s="171">
        <v>-20</v>
      </c>
      <c r="Y73" s="249" t="str">
        <f ca="1" xml:space="preserve"> IF(E73=12,VLOOKUP(X73,'12 лет'!$J$4:$K$75,2),IF(E73=11,VLOOKUP(X73,'11 лет'!$L$4:$M$75,2),IF(E73=13,VLOOKUP(X73,'13 лет'!$K$4:$L$75,2), IF(E73=14, VLOOKUP(X73,'14 лет'!$O$4:$P$74,2),""))))</f>
        <v/>
      </c>
      <c r="Z73" s="252"/>
      <c r="AA73" s="249" t="str">
        <f ca="1">IF(E73=12,VLOOKUP(Z73,'12 лет'!$C$4:$D$75,2),IF(E73=11,VLOOKUP(Z73,'11 лет'!$C$3:$E$76,3),IF(E73=13,VLOOKUP(Z73,'13 лет'!$C$3:$E$75,3),IF(E73=14,VLOOKUP(Z73,'14 лет'!$D$3:$I$74,6),""))))</f>
        <v/>
      </c>
      <c r="AB73" s="172"/>
      <c r="AC73" s="169" t="str">
        <f ca="1">IF(E73&lt;=9+OR(10),"Нет",IF(E73&lt;=11+OR(12),"Нет",IF(E73&lt;=13+OR(14)+OR(15),"Нет", IF(E73&lt;=16+OR(17),VLOOKUP(AB73,'14 лет'!$F$3:$I$74,4),""))))</f>
        <v/>
      </c>
      <c r="AD73" s="172"/>
      <c r="AE73" s="169" t="str">
        <f ca="1">IF(E73&lt;=11+OR(12),VLOOKUP(AD73,'11 лет'!$F$4:$M$75,8),IF(E73&lt;=13+OR(14)+OR(15),VLOOKUP(AD73,'13 лет'!$F$4:$L$75,7),""))</f>
        <v/>
      </c>
      <c r="AF73" s="172"/>
      <c r="AG73" s="176" t="str">
        <f ca="1" xml:space="preserve"> IF(E73&lt;=9+OR(10),VLOOKUP(AF73,'12 лет'!$G$4:$K$75,5),"")</f>
        <v/>
      </c>
      <c r="AH73" s="268">
        <f t="shared" ca="1" si="4"/>
        <v>0</v>
      </c>
      <c r="AI73" s="269">
        <f t="shared" ca="1" si="5"/>
        <v>30</v>
      </c>
    </row>
    <row r="74" spans="1:35" ht="15.75">
      <c r="A74" s="108"/>
      <c r="B74" s="109"/>
      <c r="C74" s="110"/>
      <c r="D74" s="110"/>
      <c r="E74" s="267">
        <f t="shared" ca="1" si="3"/>
        <v>125</v>
      </c>
      <c r="F74" s="168"/>
      <c r="G74" s="249" t="str">
        <f ca="1">IF(E74=12,"Нет",IF(E74=11,"Нет",IF(E74=13,VLOOKUP(F74,'13 лет'!$B$3:$E$75,4),IF(E74=14,VLOOKUP(F74,'14 лет'!$E$5:$I$75,5),""))))</f>
        <v/>
      </c>
      <c r="H74" s="168"/>
      <c r="I74" s="169" t="str">
        <f ca="1">IF(E74&lt;=9+OR(10),VLOOKUP(H74,'12 лет'!$B$3:$D$75,3),IF(E74&lt;=11+OR(12),"Нет",IF(E74&lt;=13+OR(14)+OR(15),"Нет",IF(E74&lt;=16+OR(17),VLOOKUP(H74,'14 лет'!$D$3:$I$75,6),""))))</f>
        <v/>
      </c>
      <c r="J74" s="251"/>
      <c r="K74" s="249" t="str">
        <f ca="1">IF(E74=12,VLOOKUP(J74,'12 лет'!$A$4:$D$75,4),IF(E74=11,VLOOKUP(J74,'11 лет'!$A$3:$E$76,5),IF(E74=13,VLOOKUP(J74,'13 лет'!$A$3:$E$75,5),IF(E74=14,VLOOKUP(J74,'14 лет'!$B$5:$I$75,8),""))))</f>
        <v/>
      </c>
      <c r="L74" s="170"/>
      <c r="M74" s="169" t="str">
        <f ca="1">IF(E74&lt;=9+OR(10),VLOOKUP(L74,'12 лет'!$A$4:$D$75,4),IF(E74&lt;=11+OR(12),"Нет",IF(E74&lt;=13+OR(14)+OR(15),"Нет", IF(E74&lt;=16+OR(17)+OR(18),VLOOKUP(L74,'14 лет'!$H$3:$I$75,2),""))))</f>
        <v/>
      </c>
      <c r="N74" s="170"/>
      <c r="O74" s="169" t="str">
        <f ca="1">IF(E74&lt;=9+OR(10),"Нет",IF(E74&lt;=11+OR(12),"Нет",IF(E74&lt;=13+OR(14)+OR(15),"Нет", IF(E74&lt;=16+OR(17)+OR(18),VLOOKUP(N74,'14 лет'!$G$3:$I$75,3),""))))</f>
        <v/>
      </c>
      <c r="P74" s="168"/>
      <c r="Q74" s="169" t="str">
        <f ca="1">IF(E74&lt;=10,"Нет",IF(E74&lt;=11+OR(12),VLOOKUP(P74,'11 лет'!$H$4:$M$75,6),IF(E74&lt;=13+OR(14)+OR(15),VLOOKUP(P74,'13 лет'!$H$4:$L$75,5),IF(E74&lt;=16+OR(17),VLOOKUP(P74,'14 лет'!$L$3:$P$75,5),""))))</f>
        <v/>
      </c>
      <c r="R74" s="109"/>
      <c r="S74" s="249" t="str">
        <f ca="1">IF(E74=12,VLOOKUP(R74,'12 лет'!$I$4:$K$75,3),IF(E74=11,VLOOKUP(R74,'11 лет'!$K$3:$M$76,3),IF(E74=13,VLOOKUP(R74,'13 лет'!$J$4:$L$75,3), IF(E74=14,VLOOKUP(R74,'14 лет'!$N$5:$P$75,3),""))))</f>
        <v/>
      </c>
      <c r="T74" s="109"/>
      <c r="U74" s="249" t="str">
        <f ca="1">IF(E74=12,VLOOKUP(T74,'12 лет'!$H$4:$K$74,4),IF(E74=11,VLOOKUP(T74,'11 лет'!$J$4:$M$75,4),IF(E74=13,VLOOKUP(T74,'13 лет'!$I$4:$L$75,4),IF(E74=14, VLOOKUP(T74,'14 лет'!$M$4:$P$74,4),""))))</f>
        <v/>
      </c>
      <c r="V74" s="109"/>
      <c r="W74" s="249" t="str">
        <f ca="1" xml:space="preserve"> IF(E74=12,VLOOKUP(V74,'12 лет'!$F$4:$K$75,6),IF(E74=11,VLOOKUP(V74,'11 лет'!$H$4:$M$75,6),IF(E74=13,VLOOKUP(V74,'13 лет'!$G$4:$L$75,6), IF(E74=14, VLOOKUP(V74,'14 лет'!$K$4:$P$74,6),""))))</f>
        <v/>
      </c>
      <c r="X74" s="171">
        <v>-20</v>
      </c>
      <c r="Y74" s="249" t="str">
        <f ca="1" xml:space="preserve"> IF(E74=12,VLOOKUP(X74,'12 лет'!$J$4:$K$75,2),IF(E74=11,VLOOKUP(X74,'11 лет'!$L$4:$M$75,2),IF(E74=13,VLOOKUP(X74,'13 лет'!$K$4:$L$75,2), IF(E74=14, VLOOKUP(X74,'14 лет'!$O$4:$P$74,2),""))))</f>
        <v/>
      </c>
      <c r="Z74" s="252"/>
      <c r="AA74" s="249" t="str">
        <f ca="1">IF(E74=12,VLOOKUP(Z74,'12 лет'!$C$4:$D$75,2),IF(E74=11,VLOOKUP(Z74,'11 лет'!$C$3:$E$76,3),IF(E74=13,VLOOKUP(Z74,'13 лет'!$C$3:$E$75,3),IF(E74=14,VLOOKUP(Z74,'14 лет'!$D$3:$I$74,6),""))))</f>
        <v/>
      </c>
      <c r="AB74" s="172"/>
      <c r="AC74" s="169" t="str">
        <f ca="1">IF(E74&lt;=9+OR(10),"Нет",IF(E74&lt;=11+OR(12),"Нет",IF(E74&lt;=13+OR(14)+OR(15),"Нет", IF(E74&lt;=16+OR(17),VLOOKUP(AB74,'14 лет'!$F$3:$I$74,4),""))))</f>
        <v/>
      </c>
      <c r="AD74" s="172"/>
      <c r="AE74" s="169" t="str">
        <f ca="1">IF(E74&lt;=11+OR(12),VLOOKUP(AD74,'11 лет'!$F$4:$M$75,8),IF(E74&lt;=13+OR(14)+OR(15),VLOOKUP(AD74,'13 лет'!$F$4:$L$75,7),""))</f>
        <v/>
      </c>
      <c r="AF74" s="172"/>
      <c r="AG74" s="176" t="str">
        <f ca="1" xml:space="preserve"> IF(E74&lt;=9+OR(10),VLOOKUP(AF74,'12 лет'!$G$4:$K$75,5),"")</f>
        <v/>
      </c>
      <c r="AH74" s="268">
        <f t="shared" ca="1" si="4"/>
        <v>0</v>
      </c>
      <c r="AI74" s="269">
        <f t="shared" ca="1" si="5"/>
        <v>30</v>
      </c>
    </row>
    <row r="75" spans="1:35" ht="15.75">
      <c r="A75" s="108"/>
      <c r="B75" s="109"/>
      <c r="C75" s="110"/>
      <c r="D75" s="110"/>
      <c r="E75" s="267">
        <f t="shared" ca="1" si="3"/>
        <v>125</v>
      </c>
      <c r="F75" s="168"/>
      <c r="G75" s="249" t="str">
        <f ca="1">IF(E75=12,"Нет",IF(E75=11,"Нет",IF(E75=13,VLOOKUP(F75,'13 лет'!$B$3:$E$75,4),IF(E75=14,VLOOKUP(F75,'14 лет'!$E$5:$I$75,5),""))))</f>
        <v/>
      </c>
      <c r="H75" s="168"/>
      <c r="I75" s="169" t="str">
        <f ca="1">IF(E75&lt;=9+OR(10),VLOOKUP(H75,'12 лет'!$B$3:$D$75,3),IF(E75&lt;=11+OR(12),"Нет",IF(E75&lt;=13+OR(14)+OR(15),"Нет",IF(E75&lt;=16+OR(17),VLOOKUP(H75,'14 лет'!$D$3:$I$75,6),""))))</f>
        <v/>
      </c>
      <c r="J75" s="251"/>
      <c r="K75" s="249" t="str">
        <f ca="1">IF(E75=12,VLOOKUP(J75,'12 лет'!$A$4:$D$75,4),IF(E75=11,VLOOKUP(J75,'11 лет'!$A$3:$E$76,5),IF(E75=13,VLOOKUP(J75,'13 лет'!$A$3:$E$75,5),IF(E75=14,VLOOKUP(J75,'14 лет'!$B$5:$I$75,8),""))))</f>
        <v/>
      </c>
      <c r="L75" s="170"/>
      <c r="M75" s="169" t="str">
        <f ca="1">IF(E75&lt;=9+OR(10),VLOOKUP(L75,'12 лет'!$A$4:$D$75,4),IF(E75&lt;=11+OR(12),"Нет",IF(E75&lt;=13+OR(14)+OR(15),"Нет", IF(E75&lt;=16+OR(17)+OR(18),VLOOKUP(L75,'14 лет'!$H$3:$I$75,2),""))))</f>
        <v/>
      </c>
      <c r="N75" s="170"/>
      <c r="O75" s="169" t="str">
        <f ca="1">IF(E75&lt;=9+OR(10),"Нет",IF(E75&lt;=11+OR(12),"Нет",IF(E75&lt;=13+OR(14)+OR(15),"Нет", IF(E75&lt;=16+OR(17)+OR(18),VLOOKUP(N75,'14 лет'!$G$3:$I$75,3),""))))</f>
        <v/>
      </c>
      <c r="P75" s="168"/>
      <c r="Q75" s="169" t="str">
        <f ca="1">IF(E75&lt;=10,"Нет",IF(E75&lt;=11+OR(12),VLOOKUP(P75,'11 лет'!$H$4:$M$75,6),IF(E75&lt;=13+OR(14)+OR(15),VLOOKUP(P75,'13 лет'!$H$4:$L$75,5),IF(E75&lt;=16+OR(17),VLOOKUP(P75,'14 лет'!$L$3:$P$75,5),""))))</f>
        <v/>
      </c>
      <c r="R75" s="109"/>
      <c r="S75" s="249" t="str">
        <f ca="1">IF(E75=12,VLOOKUP(R75,'12 лет'!$I$4:$K$75,3),IF(E75=11,VLOOKUP(R75,'11 лет'!$K$3:$M$76,3),IF(E75=13,VLOOKUP(R75,'13 лет'!$J$4:$L$75,3), IF(E75=14,VLOOKUP(R75,'14 лет'!$N$5:$P$75,3),""))))</f>
        <v/>
      </c>
      <c r="T75" s="109"/>
      <c r="U75" s="249" t="str">
        <f ca="1">IF(E75=12,VLOOKUP(T75,'12 лет'!$H$4:$K$74,4),IF(E75=11,VLOOKUP(T75,'11 лет'!$J$4:$M$75,4),IF(E75=13,VLOOKUP(T75,'13 лет'!$I$4:$L$75,4),IF(E75=14, VLOOKUP(T75,'14 лет'!$M$4:$P$74,4),""))))</f>
        <v/>
      </c>
      <c r="V75" s="109"/>
      <c r="W75" s="249" t="str">
        <f ca="1" xml:space="preserve"> IF(E75=12,VLOOKUP(V75,'12 лет'!$F$4:$K$75,6),IF(E75=11,VLOOKUP(V75,'11 лет'!$H$4:$M$75,6),IF(E75=13,VLOOKUP(V75,'13 лет'!$G$4:$L$75,6), IF(E75=14, VLOOKUP(V75,'14 лет'!$K$4:$P$74,6),""))))</f>
        <v/>
      </c>
      <c r="X75" s="171">
        <v>-20</v>
      </c>
      <c r="Y75" s="249" t="str">
        <f ca="1" xml:space="preserve"> IF(E75=12,VLOOKUP(X75,'12 лет'!$J$4:$K$75,2),IF(E75=11,VLOOKUP(X75,'11 лет'!$L$4:$M$75,2),IF(E75=13,VLOOKUP(X75,'13 лет'!$K$4:$L$75,2), IF(E75=14, VLOOKUP(X75,'14 лет'!$O$4:$P$74,2),""))))</f>
        <v/>
      </c>
      <c r="Z75" s="252"/>
      <c r="AA75" s="249" t="str">
        <f ca="1">IF(E75=12,VLOOKUP(Z75,'12 лет'!$C$4:$D$75,2),IF(E75=11,VLOOKUP(Z75,'11 лет'!$C$3:$E$76,3),IF(E75=13,VLOOKUP(Z75,'13 лет'!$C$3:$E$75,3),IF(E75=14,VLOOKUP(Z75,'14 лет'!$D$3:$I$74,6),""))))</f>
        <v/>
      </c>
      <c r="AB75" s="172"/>
      <c r="AC75" s="169" t="str">
        <f ca="1">IF(E75&lt;=9+OR(10),"Нет",IF(E75&lt;=11+OR(12),"Нет",IF(E75&lt;=13+OR(14)+OR(15),"Нет", IF(E75&lt;=16+OR(17),VLOOKUP(AB75,'14 лет'!$F$3:$I$74,4),""))))</f>
        <v/>
      </c>
      <c r="AD75" s="172"/>
      <c r="AE75" s="169" t="str">
        <f ca="1">IF(E75&lt;=11+OR(12),VLOOKUP(AD75,'11 лет'!$F$4:$M$75,8),IF(E75&lt;=13+OR(14)+OR(15),VLOOKUP(AD75,'13 лет'!$F$4:$L$75,7),""))</f>
        <v/>
      </c>
      <c r="AF75" s="172"/>
      <c r="AG75" s="176" t="str">
        <f ca="1" xml:space="preserve"> IF(E75&lt;=9+OR(10),VLOOKUP(AF75,'12 лет'!$G$4:$K$75,5),"")</f>
        <v/>
      </c>
      <c r="AH75" s="268">
        <f t="shared" ca="1" si="4"/>
        <v>0</v>
      </c>
      <c r="AI75" s="269">
        <f t="shared" ca="1" si="5"/>
        <v>30</v>
      </c>
    </row>
    <row r="76" spans="1:35" ht="15.75">
      <c r="A76" s="108"/>
      <c r="B76" s="109"/>
      <c r="C76" s="110"/>
      <c r="D76" s="110"/>
      <c r="E76" s="267">
        <f t="shared" ca="1" si="3"/>
        <v>125</v>
      </c>
      <c r="F76" s="168"/>
      <c r="G76" s="249" t="str">
        <f ca="1">IF(E76=12,"Нет",IF(E76=11,"Нет",IF(E76=13,VLOOKUP(F76,'13 лет'!$B$3:$E$75,4),IF(E76=14,VLOOKUP(F76,'14 лет'!$E$5:$I$75,5),""))))</f>
        <v/>
      </c>
      <c r="H76" s="168"/>
      <c r="I76" s="169" t="str">
        <f ca="1">IF(E76&lt;=9+OR(10),VLOOKUP(H76,'12 лет'!$B$3:$D$75,3),IF(E76&lt;=11+OR(12),"Нет",IF(E76&lt;=13+OR(14)+OR(15),"Нет",IF(E76&lt;=16+OR(17),VLOOKUP(H76,'14 лет'!$D$3:$I$75,6),""))))</f>
        <v/>
      </c>
      <c r="J76" s="251"/>
      <c r="K76" s="249" t="str">
        <f ca="1">IF(E76=12,VLOOKUP(J76,'12 лет'!$A$4:$D$75,4),IF(E76=11,VLOOKUP(J76,'11 лет'!$A$3:$E$76,5),IF(E76=13,VLOOKUP(J76,'13 лет'!$A$3:$E$75,5),IF(E76=14,VLOOKUP(J76,'14 лет'!$B$5:$I$75,8),""))))</f>
        <v/>
      </c>
      <c r="L76" s="170"/>
      <c r="M76" s="169" t="str">
        <f ca="1">IF(E76&lt;=9+OR(10),VLOOKUP(L76,'12 лет'!$A$4:$D$75,4),IF(E76&lt;=11+OR(12),"Нет",IF(E76&lt;=13+OR(14)+OR(15),"Нет", IF(E76&lt;=16+OR(17)+OR(18),VLOOKUP(L76,'14 лет'!$H$3:$I$75,2),""))))</f>
        <v/>
      </c>
      <c r="N76" s="170"/>
      <c r="O76" s="169" t="str">
        <f ca="1">IF(E76&lt;=9+OR(10),"Нет",IF(E76&lt;=11+OR(12),"Нет",IF(E76&lt;=13+OR(14)+OR(15),"Нет", IF(E76&lt;=16+OR(17)+OR(18),VLOOKUP(N76,'14 лет'!$G$3:$I$75,3),""))))</f>
        <v/>
      </c>
      <c r="P76" s="168"/>
      <c r="Q76" s="169" t="str">
        <f ca="1">IF(E76&lt;=10,"Нет",IF(E76&lt;=11+OR(12),VLOOKUP(P76,'11 лет'!$H$4:$M$75,6),IF(E76&lt;=13+OR(14)+OR(15),VLOOKUP(P76,'13 лет'!$H$4:$L$75,5),IF(E76&lt;=16+OR(17),VLOOKUP(P76,'14 лет'!$L$3:$P$75,5),""))))</f>
        <v/>
      </c>
      <c r="R76" s="109"/>
      <c r="S76" s="249" t="str">
        <f ca="1">IF(E76=12,VLOOKUP(R76,'12 лет'!$I$4:$K$75,3),IF(E76=11,VLOOKUP(R76,'11 лет'!$K$3:$M$76,3),IF(E76=13,VLOOKUP(R76,'13 лет'!$J$4:$L$75,3), IF(E76=14,VLOOKUP(R76,'14 лет'!$N$5:$P$75,3),""))))</f>
        <v/>
      </c>
      <c r="T76" s="109"/>
      <c r="U76" s="249" t="str">
        <f ca="1">IF(E76=12,VLOOKUP(T76,'12 лет'!$H$4:$K$74,4),IF(E76=11,VLOOKUP(T76,'11 лет'!$J$4:$M$75,4),IF(E76=13,VLOOKUP(T76,'13 лет'!$I$4:$L$75,4),IF(E76=14, VLOOKUP(T76,'14 лет'!$M$4:$P$74,4),""))))</f>
        <v/>
      </c>
      <c r="V76" s="109"/>
      <c r="W76" s="249" t="str">
        <f ca="1" xml:space="preserve"> IF(E76=12,VLOOKUP(V76,'12 лет'!$F$4:$K$75,6),IF(E76=11,VLOOKUP(V76,'11 лет'!$H$4:$M$75,6),IF(E76=13,VLOOKUP(V76,'13 лет'!$G$4:$L$75,6), IF(E76=14, VLOOKUP(V76,'14 лет'!$K$4:$P$74,6),""))))</f>
        <v/>
      </c>
      <c r="X76" s="171">
        <v>-20</v>
      </c>
      <c r="Y76" s="249" t="str">
        <f ca="1" xml:space="preserve"> IF(E76=12,VLOOKUP(X76,'12 лет'!$J$4:$K$75,2),IF(E76=11,VLOOKUP(X76,'11 лет'!$L$4:$M$75,2),IF(E76=13,VLOOKUP(X76,'13 лет'!$K$4:$L$75,2), IF(E76=14, VLOOKUP(X76,'14 лет'!$O$4:$P$74,2),""))))</f>
        <v/>
      </c>
      <c r="Z76" s="252"/>
      <c r="AA76" s="249" t="str">
        <f ca="1">IF(E76=12,VLOOKUP(Z76,'12 лет'!$C$4:$D$75,2),IF(E76=11,VLOOKUP(Z76,'11 лет'!$C$3:$E$76,3),IF(E76=13,VLOOKUP(Z76,'13 лет'!$C$3:$E$75,3),IF(E76=14,VLOOKUP(Z76,'14 лет'!$D$3:$I$74,6),""))))</f>
        <v/>
      </c>
      <c r="AB76" s="172"/>
      <c r="AC76" s="169" t="str">
        <f ca="1">IF(E76&lt;=9+OR(10),"Нет",IF(E76&lt;=11+OR(12),"Нет",IF(E76&lt;=13+OR(14)+OR(15),"Нет", IF(E76&lt;=16+OR(17),VLOOKUP(AB76,'14 лет'!$F$3:$I$74,4),""))))</f>
        <v/>
      </c>
      <c r="AD76" s="172"/>
      <c r="AE76" s="169" t="str">
        <f ca="1">IF(E76&lt;=11+OR(12),VLOOKUP(AD76,'11 лет'!$F$4:$M$75,8),IF(E76&lt;=13+OR(14)+OR(15),VLOOKUP(AD76,'13 лет'!$F$4:$L$75,7),""))</f>
        <v/>
      </c>
      <c r="AF76" s="172"/>
      <c r="AG76" s="176" t="str">
        <f ca="1" xml:space="preserve"> IF(E76&lt;=9+OR(10),VLOOKUP(AF76,'12 лет'!$G$4:$K$75,5),"")</f>
        <v/>
      </c>
      <c r="AH76" s="268">
        <f t="shared" ca="1" si="4"/>
        <v>0</v>
      </c>
      <c r="AI76" s="269">
        <f t="shared" ca="1" si="5"/>
        <v>30</v>
      </c>
    </row>
    <row r="77" spans="1:35" ht="15.75">
      <c r="A77" s="108"/>
      <c r="B77" s="109"/>
      <c r="C77" s="110"/>
      <c r="D77" s="110"/>
      <c r="E77" s="267">
        <f t="shared" ca="1" si="3"/>
        <v>125</v>
      </c>
      <c r="F77" s="168"/>
      <c r="G77" s="249" t="str">
        <f ca="1">IF(E77=12,"Нет",IF(E77=11,"Нет",IF(E77=13,VLOOKUP(F77,'13 лет'!$B$3:$E$75,4),IF(E77=14,VLOOKUP(F77,'14 лет'!$E$5:$I$75,5),""))))</f>
        <v/>
      </c>
      <c r="H77" s="168"/>
      <c r="I77" s="169" t="str">
        <f ca="1">IF(E77&lt;=9+OR(10),VLOOKUP(H77,'12 лет'!$B$3:$D$75,3),IF(E77&lt;=11+OR(12),"Нет",IF(E77&lt;=13+OR(14)+OR(15),"Нет",IF(E77&lt;=16+OR(17),VLOOKUP(H77,'14 лет'!$D$3:$I$75,6),""))))</f>
        <v/>
      </c>
      <c r="J77" s="251"/>
      <c r="K77" s="249" t="str">
        <f ca="1">IF(E77=12,VLOOKUP(J77,'12 лет'!$A$4:$D$75,4),IF(E77=11,VLOOKUP(J77,'11 лет'!$A$3:$E$76,5),IF(E77=13,VLOOKUP(J77,'13 лет'!$A$3:$E$75,5),IF(E77=14,VLOOKUP(J77,'14 лет'!$B$5:$I$75,8),""))))</f>
        <v/>
      </c>
      <c r="L77" s="170"/>
      <c r="M77" s="169" t="str">
        <f ca="1">IF(E77&lt;=9+OR(10),VLOOKUP(L77,'12 лет'!$A$4:$D$75,4),IF(E77&lt;=11+OR(12),"Нет",IF(E77&lt;=13+OR(14)+OR(15),"Нет", IF(E77&lt;=16+OR(17)+OR(18),VLOOKUP(L77,'14 лет'!$H$3:$I$75,2),""))))</f>
        <v/>
      </c>
      <c r="N77" s="170"/>
      <c r="O77" s="169" t="str">
        <f ca="1">IF(E77&lt;=9+OR(10),"Нет",IF(E77&lt;=11+OR(12),"Нет",IF(E77&lt;=13+OR(14)+OR(15),"Нет", IF(E77&lt;=16+OR(17)+OR(18),VLOOKUP(N77,'14 лет'!$G$3:$I$75,3),""))))</f>
        <v/>
      </c>
      <c r="P77" s="168"/>
      <c r="Q77" s="169" t="str">
        <f ca="1">IF(E77&lt;=10,"Нет",IF(E77&lt;=11+OR(12),VLOOKUP(P77,'11 лет'!$H$4:$M$75,6),IF(E77&lt;=13+OR(14)+OR(15),VLOOKUP(P77,'13 лет'!$H$4:$L$75,5),IF(E77&lt;=16+OR(17),VLOOKUP(P77,'14 лет'!$L$3:$P$75,5),""))))</f>
        <v/>
      </c>
      <c r="R77" s="109"/>
      <c r="S77" s="249" t="str">
        <f ca="1">IF(E77=12,VLOOKUP(R77,'12 лет'!$I$4:$K$75,3),IF(E77=11,VLOOKUP(R77,'11 лет'!$K$3:$M$76,3),IF(E77=13,VLOOKUP(R77,'13 лет'!$J$4:$L$75,3), IF(E77=14,VLOOKUP(R77,'14 лет'!$N$5:$P$75,3),""))))</f>
        <v/>
      </c>
      <c r="T77" s="109"/>
      <c r="U77" s="249" t="str">
        <f ca="1">IF(E77=12,VLOOKUP(T77,'12 лет'!$H$4:$K$74,4),IF(E77=11,VLOOKUP(T77,'11 лет'!$J$4:$M$75,4),IF(E77=13,VLOOKUP(T77,'13 лет'!$I$4:$L$75,4),IF(E77=14, VLOOKUP(T77,'14 лет'!$M$4:$P$74,4),""))))</f>
        <v/>
      </c>
      <c r="V77" s="109"/>
      <c r="W77" s="249" t="str">
        <f ca="1" xml:space="preserve"> IF(E77=12,VLOOKUP(V77,'12 лет'!$F$4:$K$75,6),IF(E77=11,VLOOKUP(V77,'11 лет'!$H$4:$M$75,6),IF(E77=13,VLOOKUP(V77,'13 лет'!$G$4:$L$75,6), IF(E77=14, VLOOKUP(V77,'14 лет'!$K$4:$P$74,6),""))))</f>
        <v/>
      </c>
      <c r="X77" s="171">
        <v>-20</v>
      </c>
      <c r="Y77" s="249" t="str">
        <f ca="1" xml:space="preserve"> IF(E77=12,VLOOKUP(X77,'12 лет'!$J$4:$K$75,2),IF(E77=11,VLOOKUP(X77,'11 лет'!$L$4:$M$75,2),IF(E77=13,VLOOKUP(X77,'13 лет'!$K$4:$L$75,2), IF(E77=14, VLOOKUP(X77,'14 лет'!$O$4:$P$74,2),""))))</f>
        <v/>
      </c>
      <c r="Z77" s="252"/>
      <c r="AA77" s="249" t="str">
        <f ca="1">IF(E77=12,VLOOKUP(Z77,'12 лет'!$C$4:$D$75,2),IF(E77=11,VLOOKUP(Z77,'11 лет'!$C$3:$E$76,3),IF(E77=13,VLOOKUP(Z77,'13 лет'!$C$3:$E$75,3),IF(E77=14,VLOOKUP(Z77,'14 лет'!$D$3:$I$74,6),""))))</f>
        <v/>
      </c>
      <c r="AB77" s="172"/>
      <c r="AC77" s="169" t="str">
        <f ca="1">IF(E77&lt;=9+OR(10),"Нет",IF(E77&lt;=11+OR(12),"Нет",IF(E77&lt;=13+OR(14)+OR(15),"Нет", IF(E77&lt;=16+OR(17),VLOOKUP(AB77,'14 лет'!$F$3:$I$74,4),""))))</f>
        <v/>
      </c>
      <c r="AD77" s="172"/>
      <c r="AE77" s="169" t="str">
        <f ca="1">IF(E77&lt;=11+OR(12),VLOOKUP(AD77,'11 лет'!$F$4:$M$75,8),IF(E77&lt;=13+OR(14)+OR(15),VLOOKUP(AD77,'13 лет'!$F$4:$L$75,7),""))</f>
        <v/>
      </c>
      <c r="AF77" s="172"/>
      <c r="AG77" s="176" t="str">
        <f ca="1" xml:space="preserve"> IF(E77&lt;=9+OR(10),VLOOKUP(AF77,'12 лет'!$G$4:$K$75,5),"")</f>
        <v/>
      </c>
      <c r="AH77" s="268">
        <f t="shared" ca="1" si="4"/>
        <v>0</v>
      </c>
      <c r="AI77" s="269">
        <f t="shared" ca="1" si="5"/>
        <v>30</v>
      </c>
    </row>
    <row r="78" spans="1:35" ht="15.75">
      <c r="A78" s="108"/>
      <c r="B78" s="109"/>
      <c r="C78" s="110"/>
      <c r="D78" s="110"/>
      <c r="E78" s="267">
        <f t="shared" ca="1" si="3"/>
        <v>125</v>
      </c>
      <c r="F78" s="168"/>
      <c r="G78" s="249" t="str">
        <f ca="1">IF(E78=12,"Нет",IF(E78=11,"Нет",IF(E78=13,VLOOKUP(F78,'13 лет'!$B$3:$E$75,4),IF(E78=14,VLOOKUP(F78,'14 лет'!$E$5:$I$75,5),""))))</f>
        <v/>
      </c>
      <c r="H78" s="168"/>
      <c r="I78" s="169" t="str">
        <f ca="1">IF(E78&lt;=9+OR(10),VLOOKUP(H78,'12 лет'!$B$3:$D$75,3),IF(E78&lt;=11+OR(12),"Нет",IF(E78&lt;=13+OR(14)+OR(15),"Нет",IF(E78&lt;=16+OR(17),VLOOKUP(H78,'14 лет'!$D$3:$I$75,6),""))))</f>
        <v/>
      </c>
      <c r="J78" s="251"/>
      <c r="K78" s="249" t="str">
        <f ca="1">IF(E78=12,VLOOKUP(J78,'12 лет'!$A$4:$D$75,4),IF(E78=11,VLOOKUP(J78,'11 лет'!$A$3:$E$76,5),IF(E78=13,VLOOKUP(J78,'13 лет'!$A$3:$E$75,5),IF(E78=14,VLOOKUP(J78,'14 лет'!$B$5:$I$75,8),""))))</f>
        <v/>
      </c>
      <c r="L78" s="170"/>
      <c r="M78" s="169" t="str">
        <f ca="1">IF(E78&lt;=9+OR(10),VLOOKUP(L78,'12 лет'!$A$4:$D$75,4),IF(E78&lt;=11+OR(12),"Нет",IF(E78&lt;=13+OR(14)+OR(15),"Нет", IF(E78&lt;=16+OR(17)+OR(18),VLOOKUP(L78,'14 лет'!$H$3:$I$75,2),""))))</f>
        <v/>
      </c>
      <c r="N78" s="170"/>
      <c r="O78" s="169" t="str">
        <f ca="1">IF(E78&lt;=9+OR(10),"Нет",IF(E78&lt;=11+OR(12),"Нет",IF(E78&lt;=13+OR(14)+OR(15),"Нет", IF(E78&lt;=16+OR(17)+OR(18),VLOOKUP(N78,'14 лет'!$G$3:$I$75,3),""))))</f>
        <v/>
      </c>
      <c r="P78" s="168"/>
      <c r="Q78" s="169" t="str">
        <f ca="1">IF(E78&lt;=10,"Нет",IF(E78&lt;=11+OR(12),VLOOKUP(P78,'11 лет'!$H$4:$M$75,6),IF(E78&lt;=13+OR(14)+OR(15),VLOOKUP(P78,'13 лет'!$H$4:$L$75,5),IF(E78&lt;=16+OR(17),VLOOKUP(P78,'14 лет'!$L$3:$P$75,5),""))))</f>
        <v/>
      </c>
      <c r="R78" s="109"/>
      <c r="S78" s="249" t="str">
        <f ca="1">IF(E78=12,VLOOKUP(R78,'12 лет'!$I$4:$K$75,3),IF(E78=11,VLOOKUP(R78,'11 лет'!$K$3:$M$76,3),IF(E78=13,VLOOKUP(R78,'13 лет'!$J$4:$L$75,3), IF(E78=14,VLOOKUP(R78,'14 лет'!$N$5:$P$75,3),""))))</f>
        <v/>
      </c>
      <c r="T78" s="109"/>
      <c r="U78" s="249" t="str">
        <f ca="1">IF(E78=12,VLOOKUP(T78,'12 лет'!$H$4:$K$74,4),IF(E78=11,VLOOKUP(T78,'11 лет'!$J$4:$M$75,4),IF(E78=13,VLOOKUP(T78,'13 лет'!$I$4:$L$75,4),IF(E78=14, VLOOKUP(T78,'14 лет'!$M$4:$P$74,4),""))))</f>
        <v/>
      </c>
      <c r="V78" s="109"/>
      <c r="W78" s="249" t="str">
        <f ca="1" xml:space="preserve"> IF(E78=12,VLOOKUP(V78,'12 лет'!$F$4:$K$75,6),IF(E78=11,VLOOKUP(V78,'11 лет'!$H$4:$M$75,6),IF(E78=13,VLOOKUP(V78,'13 лет'!$G$4:$L$75,6), IF(E78=14, VLOOKUP(V78,'14 лет'!$K$4:$P$74,6),""))))</f>
        <v/>
      </c>
      <c r="X78" s="171">
        <v>-20</v>
      </c>
      <c r="Y78" s="249" t="str">
        <f ca="1" xml:space="preserve"> IF(E78=12,VLOOKUP(X78,'12 лет'!$J$4:$K$75,2),IF(E78=11,VLOOKUP(X78,'11 лет'!$L$4:$M$75,2),IF(E78=13,VLOOKUP(X78,'13 лет'!$K$4:$L$75,2), IF(E78=14, VLOOKUP(X78,'14 лет'!$O$4:$P$74,2),""))))</f>
        <v/>
      </c>
      <c r="Z78" s="252"/>
      <c r="AA78" s="249" t="str">
        <f ca="1">IF(E78=12,VLOOKUP(Z78,'12 лет'!$C$4:$D$75,2),IF(E78=11,VLOOKUP(Z78,'11 лет'!$C$3:$E$76,3),IF(E78=13,VLOOKUP(Z78,'13 лет'!$C$3:$E$75,3),IF(E78=14,VLOOKUP(Z78,'14 лет'!$D$3:$I$74,6),""))))</f>
        <v/>
      </c>
      <c r="AB78" s="172"/>
      <c r="AC78" s="169" t="str">
        <f ca="1">IF(E78&lt;=9+OR(10),"Нет",IF(E78&lt;=11+OR(12),"Нет",IF(E78&lt;=13+OR(14)+OR(15),"Нет", IF(E78&lt;=16+OR(17),VLOOKUP(AB78,'14 лет'!$F$3:$I$74,4),""))))</f>
        <v/>
      </c>
      <c r="AD78" s="172"/>
      <c r="AE78" s="169" t="str">
        <f ca="1">IF(E78&lt;=11+OR(12),VLOOKUP(AD78,'11 лет'!$F$4:$M$75,8),IF(E78&lt;=13+OR(14)+OR(15),VLOOKUP(AD78,'13 лет'!$F$4:$L$75,7),""))</f>
        <v/>
      </c>
      <c r="AF78" s="172"/>
      <c r="AG78" s="176" t="str">
        <f ca="1" xml:space="preserve"> IF(E78&lt;=9+OR(10),VLOOKUP(AF78,'12 лет'!$G$4:$K$75,5),"")</f>
        <v/>
      </c>
      <c r="AH78" s="268">
        <f t="shared" ca="1" si="4"/>
        <v>0</v>
      </c>
      <c r="AI78" s="269">
        <f t="shared" ca="1" si="5"/>
        <v>30</v>
      </c>
    </row>
    <row r="79" spans="1:35" ht="15.75">
      <c r="A79" s="108"/>
      <c r="B79" s="109"/>
      <c r="C79" s="110"/>
      <c r="D79" s="110"/>
      <c r="E79" s="267">
        <f t="shared" ca="1" si="3"/>
        <v>125</v>
      </c>
      <c r="F79" s="168"/>
      <c r="G79" s="249" t="str">
        <f ca="1">IF(E79=12,"Нет",IF(E79=11,"Нет",IF(E79=13,VLOOKUP(F79,'13 лет'!$B$3:$E$75,4),IF(E79=14,VLOOKUP(F79,'14 лет'!$E$5:$I$75,5),""))))</f>
        <v/>
      </c>
      <c r="H79" s="168"/>
      <c r="I79" s="169" t="str">
        <f ca="1">IF(E79&lt;=9+OR(10),VLOOKUP(H79,'12 лет'!$B$3:$D$75,3),IF(E79&lt;=11+OR(12),"Нет",IF(E79&lt;=13+OR(14)+OR(15),"Нет",IF(E79&lt;=16+OR(17),VLOOKUP(H79,'14 лет'!$D$3:$I$75,6),""))))</f>
        <v/>
      </c>
      <c r="J79" s="251"/>
      <c r="K79" s="249" t="str">
        <f ca="1">IF(E79=12,VLOOKUP(J79,'12 лет'!$A$4:$D$75,4),IF(E79=11,VLOOKUP(J79,'11 лет'!$A$3:$E$76,5),IF(E79=13,VLOOKUP(J79,'13 лет'!$A$3:$E$75,5),IF(E79=14,VLOOKUP(J79,'14 лет'!$B$5:$I$75,8),""))))</f>
        <v/>
      </c>
      <c r="L79" s="170"/>
      <c r="M79" s="169" t="str">
        <f ca="1">IF(E79&lt;=9+OR(10),VLOOKUP(L79,'12 лет'!$A$4:$D$75,4),IF(E79&lt;=11+OR(12),"Нет",IF(E79&lt;=13+OR(14)+OR(15),"Нет", IF(E79&lt;=16+OR(17)+OR(18),VLOOKUP(L79,'14 лет'!$H$3:$I$75,2),""))))</f>
        <v/>
      </c>
      <c r="N79" s="170"/>
      <c r="O79" s="169" t="str">
        <f ca="1">IF(E79&lt;=9+OR(10),"Нет",IF(E79&lt;=11+OR(12),"Нет",IF(E79&lt;=13+OR(14)+OR(15),"Нет", IF(E79&lt;=16+OR(17)+OR(18),VLOOKUP(N79,'14 лет'!$G$3:$I$75,3),""))))</f>
        <v/>
      </c>
      <c r="P79" s="168"/>
      <c r="Q79" s="169" t="str">
        <f ca="1">IF(E79&lt;=10,"Нет",IF(E79&lt;=11+OR(12),VLOOKUP(P79,'11 лет'!$H$4:$M$75,6),IF(E79&lt;=13+OR(14)+OR(15),VLOOKUP(P79,'13 лет'!$H$4:$L$75,5),IF(E79&lt;=16+OR(17),VLOOKUP(P79,'14 лет'!$L$3:$P$75,5),""))))</f>
        <v/>
      </c>
      <c r="R79" s="109"/>
      <c r="S79" s="249" t="str">
        <f ca="1">IF(E79=12,VLOOKUP(R79,'12 лет'!$I$4:$K$75,3),IF(E79=11,VLOOKUP(R79,'11 лет'!$K$3:$M$76,3),IF(E79=13,VLOOKUP(R79,'13 лет'!$J$4:$L$75,3), IF(E79=14,VLOOKUP(R79,'14 лет'!$N$5:$P$75,3),""))))</f>
        <v/>
      </c>
      <c r="T79" s="109"/>
      <c r="U79" s="249" t="str">
        <f ca="1">IF(E79=12,VLOOKUP(T79,'12 лет'!$H$4:$K$74,4),IF(E79=11,VLOOKUP(T79,'11 лет'!$J$4:$M$75,4),IF(E79=13,VLOOKUP(T79,'13 лет'!$I$4:$L$75,4),IF(E79=14, VLOOKUP(T79,'14 лет'!$M$4:$P$74,4),""))))</f>
        <v/>
      </c>
      <c r="V79" s="109"/>
      <c r="W79" s="249" t="str">
        <f ca="1" xml:space="preserve"> IF(E79=12,VLOOKUP(V79,'12 лет'!$F$4:$K$75,6),IF(E79=11,VLOOKUP(V79,'11 лет'!$H$4:$M$75,6),IF(E79=13,VLOOKUP(V79,'13 лет'!$G$4:$L$75,6), IF(E79=14, VLOOKUP(V79,'14 лет'!$K$4:$P$74,6),""))))</f>
        <v/>
      </c>
      <c r="X79" s="171">
        <v>-20</v>
      </c>
      <c r="Y79" s="249" t="str">
        <f ca="1" xml:space="preserve"> IF(E79=12,VLOOKUP(X79,'12 лет'!$J$4:$K$75,2),IF(E79=11,VLOOKUP(X79,'11 лет'!$L$4:$M$75,2),IF(E79=13,VLOOKUP(X79,'13 лет'!$K$4:$L$75,2), IF(E79=14, VLOOKUP(X79,'14 лет'!$O$4:$P$74,2),""))))</f>
        <v/>
      </c>
      <c r="Z79" s="252"/>
      <c r="AA79" s="249" t="str">
        <f ca="1">IF(E79=12,VLOOKUP(Z79,'12 лет'!$C$4:$D$75,2),IF(E79=11,VLOOKUP(Z79,'11 лет'!$C$3:$E$76,3),IF(E79=13,VLOOKUP(Z79,'13 лет'!$C$3:$E$75,3),IF(E79=14,VLOOKUP(Z79,'14 лет'!$D$3:$I$74,6),""))))</f>
        <v/>
      </c>
      <c r="AB79" s="172"/>
      <c r="AC79" s="169" t="str">
        <f ca="1">IF(E79&lt;=9+OR(10),"Нет",IF(E79&lt;=11+OR(12),"Нет",IF(E79&lt;=13+OR(14)+OR(15),"Нет", IF(E79&lt;=16+OR(17),VLOOKUP(AB79,'14 лет'!$F$3:$I$74,4),""))))</f>
        <v/>
      </c>
      <c r="AD79" s="172"/>
      <c r="AE79" s="169" t="str">
        <f ca="1">IF(E79&lt;=11+OR(12),VLOOKUP(AD79,'11 лет'!$F$4:$M$75,8),IF(E79&lt;=13+OR(14)+OR(15),VLOOKUP(AD79,'13 лет'!$F$4:$L$75,7),""))</f>
        <v/>
      </c>
      <c r="AF79" s="172"/>
      <c r="AG79" s="176" t="str">
        <f ca="1" xml:space="preserve"> IF(E79&lt;=9+OR(10),VLOOKUP(AF79,'12 лет'!$G$4:$K$75,5),"")</f>
        <v/>
      </c>
      <c r="AH79" s="268">
        <f t="shared" ca="1" si="4"/>
        <v>0</v>
      </c>
      <c r="AI79" s="269">
        <f t="shared" ca="1" si="5"/>
        <v>30</v>
      </c>
    </row>
    <row r="80" spans="1:35" ht="15.75">
      <c r="A80" s="108"/>
      <c r="B80" s="109"/>
      <c r="C80" s="110"/>
      <c r="D80" s="110"/>
      <c r="E80" s="267">
        <f t="shared" ca="1" si="3"/>
        <v>125</v>
      </c>
      <c r="F80" s="168"/>
      <c r="G80" s="249" t="str">
        <f ca="1">IF(E80=12,"Нет",IF(E80=11,"Нет",IF(E80=13,VLOOKUP(F80,'13 лет'!$B$3:$E$75,4),IF(E80=14,VLOOKUP(F80,'14 лет'!$E$5:$I$75,5),""))))</f>
        <v/>
      </c>
      <c r="H80" s="168"/>
      <c r="I80" s="169" t="str">
        <f ca="1">IF(E80&lt;=9+OR(10),VLOOKUP(H80,'12 лет'!$B$3:$D$75,3),IF(E80&lt;=11+OR(12),"Нет",IF(E80&lt;=13+OR(14)+OR(15),"Нет",IF(E80&lt;=16+OR(17),VLOOKUP(H80,'14 лет'!$D$3:$I$75,6),""))))</f>
        <v/>
      </c>
      <c r="J80" s="251"/>
      <c r="K80" s="249" t="str">
        <f ca="1">IF(E80=12,VLOOKUP(J80,'12 лет'!$A$4:$D$75,4),IF(E80=11,VLOOKUP(J80,'11 лет'!$A$3:$E$76,5),IF(E80=13,VLOOKUP(J80,'13 лет'!$A$3:$E$75,5),IF(E80=14,VLOOKUP(J80,'14 лет'!$B$5:$I$75,8),""))))</f>
        <v/>
      </c>
      <c r="L80" s="170"/>
      <c r="M80" s="169" t="str">
        <f ca="1">IF(E80&lt;=9+OR(10),VLOOKUP(L80,'12 лет'!$A$4:$D$75,4),IF(E80&lt;=11+OR(12),"Нет",IF(E80&lt;=13+OR(14)+OR(15),"Нет", IF(E80&lt;=16+OR(17)+OR(18),VLOOKUP(L80,'14 лет'!$H$3:$I$75,2),""))))</f>
        <v/>
      </c>
      <c r="N80" s="170"/>
      <c r="O80" s="169" t="str">
        <f ca="1">IF(E80&lt;=9+OR(10),"Нет",IF(E80&lt;=11+OR(12),"Нет",IF(E80&lt;=13+OR(14)+OR(15),"Нет", IF(E80&lt;=16+OR(17)+OR(18),VLOOKUP(N80,'14 лет'!$G$3:$I$75,3),""))))</f>
        <v/>
      </c>
      <c r="P80" s="168"/>
      <c r="Q80" s="169" t="str">
        <f ca="1">IF(E80&lt;=10,"Нет",IF(E80&lt;=11+OR(12),VLOOKUP(P80,'11 лет'!$H$4:$M$75,6),IF(E80&lt;=13+OR(14)+OR(15),VLOOKUP(P80,'13 лет'!$H$4:$L$75,5),IF(E80&lt;=16+OR(17),VLOOKUP(P80,'14 лет'!$L$3:$P$75,5),""))))</f>
        <v/>
      </c>
      <c r="R80" s="109"/>
      <c r="S80" s="249" t="str">
        <f ca="1">IF(E80=12,VLOOKUP(R80,'12 лет'!$I$4:$K$75,3),IF(E80=11,VLOOKUP(R80,'11 лет'!$K$3:$M$76,3),IF(E80=13,VLOOKUP(R80,'13 лет'!$J$4:$L$75,3), IF(E80=14,VLOOKUP(R80,'14 лет'!$N$5:$P$75,3),""))))</f>
        <v/>
      </c>
      <c r="T80" s="109"/>
      <c r="U80" s="249" t="str">
        <f ca="1">IF(E80=12,VLOOKUP(T80,'12 лет'!$H$4:$K$74,4),IF(E80=11,VLOOKUP(T80,'11 лет'!$J$4:$M$75,4),IF(E80=13,VLOOKUP(T80,'13 лет'!$I$4:$L$75,4),IF(E80=14, VLOOKUP(T80,'14 лет'!$M$4:$P$74,4),""))))</f>
        <v/>
      </c>
      <c r="V80" s="109"/>
      <c r="W80" s="249" t="str">
        <f ca="1" xml:space="preserve"> IF(E80=12,VLOOKUP(V80,'12 лет'!$F$4:$K$75,6),IF(E80=11,VLOOKUP(V80,'11 лет'!$H$4:$M$75,6),IF(E80=13,VLOOKUP(V80,'13 лет'!$G$4:$L$75,6), IF(E80=14, VLOOKUP(V80,'14 лет'!$K$4:$P$74,6),""))))</f>
        <v/>
      </c>
      <c r="X80" s="171">
        <v>-20</v>
      </c>
      <c r="Y80" s="249" t="str">
        <f ca="1" xml:space="preserve"> IF(E80=12,VLOOKUP(X80,'12 лет'!$J$4:$K$75,2),IF(E80=11,VLOOKUP(X80,'11 лет'!$L$4:$M$75,2),IF(E80=13,VLOOKUP(X80,'13 лет'!$K$4:$L$75,2), IF(E80=14, VLOOKUP(X80,'14 лет'!$O$4:$P$74,2),""))))</f>
        <v/>
      </c>
      <c r="Z80" s="252"/>
      <c r="AA80" s="249" t="str">
        <f ca="1">IF(E80=12,VLOOKUP(Z80,'12 лет'!$C$4:$D$75,2),IF(E80=11,VLOOKUP(Z80,'11 лет'!$C$3:$E$76,3),IF(E80=13,VLOOKUP(Z80,'13 лет'!$C$3:$E$75,3),IF(E80=14,VLOOKUP(Z80,'14 лет'!$D$3:$I$74,6),""))))</f>
        <v/>
      </c>
      <c r="AB80" s="172"/>
      <c r="AC80" s="169" t="str">
        <f ca="1">IF(E80&lt;=9+OR(10),"Нет",IF(E80&lt;=11+OR(12),"Нет",IF(E80&lt;=13+OR(14)+OR(15),"Нет", IF(E80&lt;=16+OR(17),VLOOKUP(AB80,'14 лет'!$F$3:$I$74,4),""))))</f>
        <v/>
      </c>
      <c r="AD80" s="172"/>
      <c r="AE80" s="169" t="str">
        <f ca="1">IF(E80&lt;=11+OR(12),VLOOKUP(AD80,'11 лет'!$F$4:$M$75,8),IF(E80&lt;=13+OR(14)+OR(15),VLOOKUP(AD80,'13 лет'!$F$4:$L$75,7),""))</f>
        <v/>
      </c>
      <c r="AF80" s="172"/>
      <c r="AG80" s="176" t="str">
        <f ca="1" xml:space="preserve"> IF(E80&lt;=9+OR(10),VLOOKUP(AF80,'12 лет'!$G$4:$K$75,5),"")</f>
        <v/>
      </c>
      <c r="AH80" s="268">
        <f t="shared" ca="1" si="4"/>
        <v>0</v>
      </c>
      <c r="AI80" s="269">
        <f t="shared" ca="1" si="5"/>
        <v>30</v>
      </c>
    </row>
    <row r="81" spans="1:35" ht="15.75">
      <c r="A81" s="108"/>
      <c r="B81" s="109"/>
      <c r="C81" s="110"/>
      <c r="D81" s="110"/>
      <c r="E81" s="267">
        <f t="shared" ca="1" si="3"/>
        <v>125</v>
      </c>
      <c r="F81" s="168"/>
      <c r="G81" s="249" t="str">
        <f ca="1">IF(E81=12,"Нет",IF(E81=11,"Нет",IF(E81=13,VLOOKUP(F81,'13 лет'!$B$3:$E$75,4),IF(E81=14,VLOOKUP(F81,'14 лет'!$E$5:$I$75,5),""))))</f>
        <v/>
      </c>
      <c r="H81" s="168"/>
      <c r="I81" s="169" t="str">
        <f ca="1">IF(E81&lt;=9+OR(10),VLOOKUP(H81,'12 лет'!$B$3:$D$75,3),IF(E81&lt;=11+OR(12),"Нет",IF(E81&lt;=13+OR(14)+OR(15),"Нет",IF(E81&lt;=16+OR(17),VLOOKUP(H81,'14 лет'!$D$3:$I$75,6),""))))</f>
        <v/>
      </c>
      <c r="J81" s="251"/>
      <c r="K81" s="249" t="str">
        <f ca="1">IF(E81=12,VLOOKUP(J81,'12 лет'!$A$4:$D$75,4),IF(E81=11,VLOOKUP(J81,'11 лет'!$A$3:$E$76,5),IF(E81=13,VLOOKUP(J81,'13 лет'!$A$3:$E$75,5),IF(E81=14,VLOOKUP(J81,'14 лет'!$B$5:$I$75,8),""))))</f>
        <v/>
      </c>
      <c r="L81" s="170"/>
      <c r="M81" s="169" t="str">
        <f ca="1">IF(E81&lt;=9+OR(10),VLOOKUP(L81,'12 лет'!$A$4:$D$75,4),IF(E81&lt;=11+OR(12),"Нет",IF(E81&lt;=13+OR(14)+OR(15),"Нет", IF(E81&lt;=16+OR(17)+OR(18),VLOOKUP(L81,'14 лет'!$H$3:$I$75,2),""))))</f>
        <v/>
      </c>
      <c r="N81" s="170"/>
      <c r="O81" s="169" t="str">
        <f ca="1">IF(E81&lt;=9+OR(10),"Нет",IF(E81&lt;=11+OR(12),"Нет",IF(E81&lt;=13+OR(14)+OR(15),"Нет", IF(E81&lt;=16+OR(17)+OR(18),VLOOKUP(N81,'14 лет'!$G$3:$I$75,3),""))))</f>
        <v/>
      </c>
      <c r="P81" s="168"/>
      <c r="Q81" s="169" t="str">
        <f ca="1">IF(E81&lt;=10,"Нет",IF(E81&lt;=11+OR(12),VLOOKUP(P81,'11 лет'!$H$4:$M$75,6),IF(E81&lt;=13+OR(14)+OR(15),VLOOKUP(P81,'13 лет'!$H$4:$L$75,5),IF(E81&lt;=16+OR(17),VLOOKUP(P81,'14 лет'!$L$3:$P$75,5),""))))</f>
        <v/>
      </c>
      <c r="R81" s="109"/>
      <c r="S81" s="249" t="str">
        <f ca="1">IF(E81=12,VLOOKUP(R81,'12 лет'!$I$4:$K$75,3),IF(E81=11,VLOOKUP(R81,'11 лет'!$K$3:$M$76,3),IF(E81=13,VLOOKUP(R81,'13 лет'!$J$4:$L$75,3), IF(E81=14,VLOOKUP(R81,'14 лет'!$N$5:$P$75,3),""))))</f>
        <v/>
      </c>
      <c r="T81" s="109"/>
      <c r="U81" s="249" t="str">
        <f ca="1">IF(E81=12,VLOOKUP(T81,'12 лет'!$H$4:$K$74,4),IF(E81=11,VLOOKUP(T81,'11 лет'!$J$4:$M$75,4),IF(E81=13,VLOOKUP(T81,'13 лет'!$I$4:$L$75,4),IF(E81=14, VLOOKUP(T81,'14 лет'!$M$4:$P$74,4),""))))</f>
        <v/>
      </c>
      <c r="V81" s="109"/>
      <c r="W81" s="249" t="str">
        <f ca="1" xml:space="preserve"> IF(E81=12,VLOOKUP(V81,'12 лет'!$F$4:$K$75,6),IF(E81=11,VLOOKUP(V81,'11 лет'!$H$4:$M$75,6),IF(E81=13,VLOOKUP(V81,'13 лет'!$G$4:$L$75,6), IF(E81=14, VLOOKUP(V81,'14 лет'!$K$4:$P$74,6),""))))</f>
        <v/>
      </c>
      <c r="X81" s="171">
        <v>-20</v>
      </c>
      <c r="Y81" s="249" t="str">
        <f ca="1" xml:space="preserve"> IF(E81=12,VLOOKUP(X81,'12 лет'!$J$4:$K$75,2),IF(E81=11,VLOOKUP(X81,'11 лет'!$L$4:$M$75,2),IF(E81=13,VLOOKUP(X81,'13 лет'!$K$4:$L$75,2), IF(E81=14, VLOOKUP(X81,'14 лет'!$O$4:$P$74,2),""))))</f>
        <v/>
      </c>
      <c r="Z81" s="252"/>
      <c r="AA81" s="249" t="str">
        <f ca="1">IF(E81=12,VLOOKUP(Z81,'12 лет'!$C$4:$D$75,2),IF(E81=11,VLOOKUP(Z81,'11 лет'!$C$3:$E$76,3),IF(E81=13,VLOOKUP(Z81,'13 лет'!$C$3:$E$75,3),IF(E81=14,VLOOKUP(Z81,'14 лет'!$D$3:$I$74,6),""))))</f>
        <v/>
      </c>
      <c r="AB81" s="172"/>
      <c r="AC81" s="169" t="str">
        <f ca="1">IF(E81&lt;=9+OR(10),"Нет",IF(E81&lt;=11+OR(12),"Нет",IF(E81&lt;=13+OR(14)+OR(15),"Нет", IF(E81&lt;=16+OR(17),VLOOKUP(AB81,'14 лет'!$F$3:$I$74,4),""))))</f>
        <v/>
      </c>
      <c r="AD81" s="172"/>
      <c r="AE81" s="169" t="str">
        <f ca="1">IF(E81&lt;=11+OR(12),VLOOKUP(AD81,'11 лет'!$F$4:$M$75,8),IF(E81&lt;=13+OR(14)+OR(15),VLOOKUP(AD81,'13 лет'!$F$4:$L$75,7),""))</f>
        <v/>
      </c>
      <c r="AF81" s="172"/>
      <c r="AG81" s="176" t="str">
        <f ca="1" xml:space="preserve"> IF(E81&lt;=9+OR(10),VLOOKUP(AF81,'12 лет'!$G$4:$K$75,5),"")</f>
        <v/>
      </c>
      <c r="AH81" s="268">
        <f t="shared" ca="1" si="4"/>
        <v>0</v>
      </c>
      <c r="AI81" s="269">
        <f t="shared" ca="1" si="5"/>
        <v>30</v>
      </c>
    </row>
    <row r="82" spans="1:35" ht="15.75">
      <c r="A82" s="108"/>
      <c r="B82" s="109"/>
      <c r="C82" s="110"/>
      <c r="D82" s="110"/>
      <c r="E82" s="267">
        <f t="shared" ca="1" si="3"/>
        <v>125</v>
      </c>
      <c r="F82" s="168"/>
      <c r="G82" s="249" t="str">
        <f ca="1">IF(E82=12,"Нет",IF(E82=11,"Нет",IF(E82=13,VLOOKUP(F82,'13 лет'!$B$3:$E$75,4),IF(E82=14,VLOOKUP(F82,'14 лет'!$E$5:$I$75,5),""))))</f>
        <v/>
      </c>
      <c r="H82" s="168"/>
      <c r="I82" s="169" t="str">
        <f ca="1">IF(E82&lt;=9+OR(10),VLOOKUP(H82,'12 лет'!$B$3:$D$75,3),IF(E82&lt;=11+OR(12),"Нет",IF(E82&lt;=13+OR(14)+OR(15),"Нет",IF(E82&lt;=16+OR(17),VLOOKUP(H82,'14 лет'!$D$3:$I$75,6),""))))</f>
        <v/>
      </c>
      <c r="J82" s="251"/>
      <c r="K82" s="249" t="str">
        <f ca="1">IF(E82=12,VLOOKUP(J82,'12 лет'!$A$4:$D$75,4),IF(E82=11,VLOOKUP(J82,'11 лет'!$A$3:$E$76,5),IF(E82=13,VLOOKUP(J82,'13 лет'!$A$3:$E$75,5),IF(E82=14,VLOOKUP(J82,'14 лет'!$B$5:$I$75,8),""))))</f>
        <v/>
      </c>
      <c r="L82" s="170"/>
      <c r="M82" s="169" t="str">
        <f ca="1">IF(E82&lt;=9+OR(10),VLOOKUP(L82,'12 лет'!$A$4:$D$75,4),IF(E82&lt;=11+OR(12),"Нет",IF(E82&lt;=13+OR(14)+OR(15),"Нет", IF(E82&lt;=16+OR(17)+OR(18),VLOOKUP(L82,'14 лет'!$H$3:$I$75,2),""))))</f>
        <v/>
      </c>
      <c r="N82" s="170"/>
      <c r="O82" s="169" t="str">
        <f ca="1">IF(E82&lt;=9+OR(10),"Нет",IF(E82&lt;=11+OR(12),"Нет",IF(E82&lt;=13+OR(14)+OR(15),"Нет", IF(E82&lt;=16+OR(17)+OR(18),VLOOKUP(N82,'14 лет'!$G$3:$I$75,3),""))))</f>
        <v/>
      </c>
      <c r="P82" s="168"/>
      <c r="Q82" s="169" t="str">
        <f ca="1">IF(E82&lt;=10,"Нет",IF(E82&lt;=11+OR(12),VLOOKUP(P82,'11 лет'!$H$4:$M$75,6),IF(E82&lt;=13+OR(14)+OR(15),VLOOKUP(P82,'13 лет'!$H$4:$L$75,5),IF(E82&lt;=16+OR(17),VLOOKUP(P82,'14 лет'!$L$3:$P$75,5),""))))</f>
        <v/>
      </c>
      <c r="R82" s="109"/>
      <c r="S82" s="249" t="str">
        <f ca="1">IF(E82=12,VLOOKUP(R82,'12 лет'!$I$4:$K$75,3),IF(E82=11,VLOOKUP(R82,'11 лет'!$K$3:$M$76,3),IF(E82=13,VLOOKUP(R82,'13 лет'!$J$4:$L$75,3), IF(E82=14,VLOOKUP(R82,'14 лет'!$N$5:$P$75,3),""))))</f>
        <v/>
      </c>
      <c r="T82" s="109"/>
      <c r="U82" s="249" t="str">
        <f ca="1">IF(E82=12,VLOOKUP(T82,'12 лет'!$H$4:$K$74,4),IF(E82=11,VLOOKUP(T82,'11 лет'!$J$4:$M$75,4),IF(E82=13,VLOOKUP(T82,'13 лет'!$I$4:$L$75,4),IF(E82=14, VLOOKUP(T82,'14 лет'!$M$4:$P$74,4),""))))</f>
        <v/>
      </c>
      <c r="V82" s="109"/>
      <c r="W82" s="249" t="str">
        <f ca="1" xml:space="preserve"> IF(E82=12,VLOOKUP(V82,'12 лет'!$F$4:$K$75,6),IF(E82=11,VLOOKUP(V82,'11 лет'!$H$4:$M$75,6),IF(E82=13,VLOOKUP(V82,'13 лет'!$G$4:$L$75,6), IF(E82=14, VLOOKUP(V82,'14 лет'!$K$4:$P$74,6),""))))</f>
        <v/>
      </c>
      <c r="X82" s="171">
        <v>-20</v>
      </c>
      <c r="Y82" s="249" t="str">
        <f ca="1" xml:space="preserve"> IF(E82=12,VLOOKUP(X82,'12 лет'!$J$4:$K$75,2),IF(E82=11,VLOOKUP(X82,'11 лет'!$L$4:$M$75,2),IF(E82=13,VLOOKUP(X82,'13 лет'!$K$4:$L$75,2), IF(E82=14, VLOOKUP(X82,'14 лет'!$O$4:$P$74,2),""))))</f>
        <v/>
      </c>
      <c r="Z82" s="252"/>
      <c r="AA82" s="249" t="str">
        <f ca="1">IF(E82=12,VLOOKUP(Z82,'12 лет'!$C$4:$D$75,2),IF(E82=11,VLOOKUP(Z82,'11 лет'!$C$3:$E$76,3),IF(E82=13,VLOOKUP(Z82,'13 лет'!$C$3:$E$75,3),IF(E82=14,VLOOKUP(Z82,'14 лет'!$D$3:$I$74,6),""))))</f>
        <v/>
      </c>
      <c r="AB82" s="172"/>
      <c r="AC82" s="169" t="str">
        <f ca="1">IF(E82&lt;=9+OR(10),"Нет",IF(E82&lt;=11+OR(12),"Нет",IF(E82&lt;=13+OR(14)+OR(15),"Нет", IF(E82&lt;=16+OR(17),VLOOKUP(AB82,'14 лет'!$F$3:$I$74,4),""))))</f>
        <v/>
      </c>
      <c r="AD82" s="172"/>
      <c r="AE82" s="169" t="str">
        <f ca="1">IF(E82&lt;=11+OR(12),VLOOKUP(AD82,'11 лет'!$F$4:$M$75,8),IF(E82&lt;=13+OR(14)+OR(15),VLOOKUP(AD82,'13 лет'!$F$4:$L$75,7),""))</f>
        <v/>
      </c>
      <c r="AF82" s="172"/>
      <c r="AG82" s="176" t="str">
        <f ca="1" xml:space="preserve"> IF(E82&lt;=9+OR(10),VLOOKUP(AF82,'12 лет'!$G$4:$K$75,5),"")</f>
        <v/>
      </c>
      <c r="AH82" s="268">
        <f t="shared" ca="1" si="4"/>
        <v>0</v>
      </c>
      <c r="AI82" s="269">
        <f t="shared" ca="1" si="5"/>
        <v>30</v>
      </c>
    </row>
    <row r="83" spans="1:35" ht="15.75">
      <c r="A83" s="108"/>
      <c r="B83" s="109"/>
      <c r="C83" s="110"/>
      <c r="D83" s="110"/>
      <c r="E83" s="267">
        <f t="shared" ca="1" si="3"/>
        <v>125</v>
      </c>
      <c r="F83" s="168"/>
      <c r="G83" s="249" t="str">
        <f ca="1">IF(E83=12,"Нет",IF(E83=11,"Нет",IF(E83=13,VLOOKUP(F83,'13 лет'!$B$3:$E$75,4),IF(E83=14,VLOOKUP(F83,'14 лет'!$E$5:$I$75,5),""))))</f>
        <v/>
      </c>
      <c r="H83" s="168"/>
      <c r="I83" s="169" t="str">
        <f ca="1">IF(E83&lt;=9+OR(10),VLOOKUP(H83,'12 лет'!$B$3:$D$75,3),IF(E83&lt;=11+OR(12),"Нет",IF(E83&lt;=13+OR(14)+OR(15),"Нет",IF(E83&lt;=16+OR(17),VLOOKUP(H83,'14 лет'!$D$3:$I$75,6),""))))</f>
        <v/>
      </c>
      <c r="J83" s="251"/>
      <c r="K83" s="249" t="str">
        <f ca="1">IF(E83=12,VLOOKUP(J83,'12 лет'!$A$4:$D$75,4),IF(E83=11,VLOOKUP(J83,'11 лет'!$A$3:$E$76,5),IF(E83=13,VLOOKUP(J83,'13 лет'!$A$3:$E$75,5),IF(E83=14,VLOOKUP(J83,'14 лет'!$B$5:$I$75,8),""))))</f>
        <v/>
      </c>
      <c r="L83" s="170"/>
      <c r="M83" s="169" t="str">
        <f ca="1">IF(E83&lt;=9+OR(10),VLOOKUP(L83,'12 лет'!$A$4:$D$75,4),IF(E83&lt;=11+OR(12),"Нет",IF(E83&lt;=13+OR(14)+OR(15),"Нет", IF(E83&lt;=16+OR(17)+OR(18),VLOOKUP(L83,'14 лет'!$H$3:$I$75,2),""))))</f>
        <v/>
      </c>
      <c r="N83" s="170"/>
      <c r="O83" s="169" t="str">
        <f ca="1">IF(E83&lt;=9+OR(10),"Нет",IF(E83&lt;=11+OR(12),"Нет",IF(E83&lt;=13+OR(14)+OR(15),"Нет", IF(E83&lt;=16+OR(17)+OR(18),VLOOKUP(N83,'14 лет'!$G$3:$I$75,3),""))))</f>
        <v/>
      </c>
      <c r="P83" s="168"/>
      <c r="Q83" s="169" t="str">
        <f ca="1">IF(E83&lt;=10,"Нет",IF(E83&lt;=11+OR(12),VLOOKUP(P83,'11 лет'!$H$4:$M$75,6),IF(E83&lt;=13+OR(14)+OR(15),VLOOKUP(P83,'13 лет'!$H$4:$L$75,5),IF(E83&lt;=16+OR(17),VLOOKUP(P83,'14 лет'!$L$3:$P$75,5),""))))</f>
        <v/>
      </c>
      <c r="R83" s="109"/>
      <c r="S83" s="249" t="str">
        <f ca="1">IF(E83=12,VLOOKUP(R83,'12 лет'!$I$4:$K$75,3),IF(E83=11,VLOOKUP(R83,'11 лет'!$K$3:$M$76,3),IF(E83=13,VLOOKUP(R83,'13 лет'!$J$4:$L$75,3), IF(E83=14,VLOOKUP(R83,'14 лет'!$N$5:$P$75,3),""))))</f>
        <v/>
      </c>
      <c r="T83" s="109"/>
      <c r="U83" s="249" t="str">
        <f ca="1">IF(E83=12,VLOOKUP(T83,'12 лет'!$H$4:$K$74,4),IF(E83=11,VLOOKUP(T83,'11 лет'!$J$4:$M$75,4),IF(E83=13,VLOOKUP(T83,'13 лет'!$I$4:$L$75,4),IF(E83=14, VLOOKUP(T83,'14 лет'!$M$4:$P$74,4),""))))</f>
        <v/>
      </c>
      <c r="V83" s="109"/>
      <c r="W83" s="249" t="str">
        <f ca="1" xml:space="preserve"> IF(E83=12,VLOOKUP(V83,'12 лет'!$F$4:$K$75,6),IF(E83=11,VLOOKUP(V83,'11 лет'!$H$4:$M$75,6),IF(E83=13,VLOOKUP(V83,'13 лет'!$G$4:$L$75,6), IF(E83=14, VLOOKUP(V83,'14 лет'!$K$4:$P$74,6),""))))</f>
        <v/>
      </c>
      <c r="X83" s="171">
        <v>-20</v>
      </c>
      <c r="Y83" s="249" t="str">
        <f ca="1" xml:space="preserve"> IF(E83=12,VLOOKUP(X83,'12 лет'!$J$4:$K$75,2),IF(E83=11,VLOOKUP(X83,'11 лет'!$L$4:$M$75,2),IF(E83=13,VLOOKUP(X83,'13 лет'!$K$4:$L$75,2), IF(E83=14, VLOOKUP(X83,'14 лет'!$O$4:$P$74,2),""))))</f>
        <v/>
      </c>
      <c r="Z83" s="252"/>
      <c r="AA83" s="249" t="str">
        <f ca="1">IF(E83=12,VLOOKUP(Z83,'12 лет'!$C$4:$D$75,2),IF(E83=11,VLOOKUP(Z83,'11 лет'!$C$3:$E$76,3),IF(E83=13,VLOOKUP(Z83,'13 лет'!$C$3:$E$75,3),IF(E83=14,VLOOKUP(Z83,'14 лет'!$D$3:$I$74,6),""))))</f>
        <v/>
      </c>
      <c r="AB83" s="172"/>
      <c r="AC83" s="169" t="str">
        <f ca="1">IF(E83&lt;=9+OR(10),"Нет",IF(E83&lt;=11+OR(12),"Нет",IF(E83&lt;=13+OR(14)+OR(15),"Нет", IF(E83&lt;=16+OR(17),VLOOKUP(AB83,'14 лет'!$F$3:$I$74,4),""))))</f>
        <v/>
      </c>
      <c r="AD83" s="172"/>
      <c r="AE83" s="169" t="str">
        <f ca="1">IF(E83&lt;=11+OR(12),VLOOKUP(AD83,'11 лет'!$F$4:$M$75,8),IF(E83&lt;=13+OR(14)+OR(15),VLOOKUP(AD83,'13 лет'!$F$4:$L$75,7),""))</f>
        <v/>
      </c>
      <c r="AF83" s="172"/>
      <c r="AG83" s="176" t="str">
        <f ca="1" xml:space="preserve"> IF(E83&lt;=9+OR(10),VLOOKUP(AF83,'12 лет'!$G$4:$K$75,5),"")</f>
        <v/>
      </c>
      <c r="AH83" s="268">
        <f t="shared" ca="1" si="4"/>
        <v>0</v>
      </c>
      <c r="AI83" s="269">
        <f t="shared" ca="1" si="5"/>
        <v>30</v>
      </c>
    </row>
    <row r="84" spans="1:35" ht="15.75">
      <c r="A84" s="108"/>
      <c r="B84" s="109"/>
      <c r="C84" s="110"/>
      <c r="D84" s="110"/>
      <c r="E84" s="267">
        <f t="shared" ca="1" si="3"/>
        <v>125</v>
      </c>
      <c r="F84" s="168"/>
      <c r="G84" s="249" t="str">
        <f ca="1">IF(E84=12,"Нет",IF(E84=11,"Нет",IF(E84=13,VLOOKUP(F84,'13 лет'!$B$3:$E$75,4),IF(E84=14,VLOOKUP(F84,'14 лет'!$E$5:$I$75,5),""))))</f>
        <v/>
      </c>
      <c r="H84" s="168"/>
      <c r="I84" s="169" t="str">
        <f ca="1">IF(E84&lt;=9+OR(10),VLOOKUP(H84,'12 лет'!$B$3:$D$75,3),IF(E84&lt;=11+OR(12),"Нет",IF(E84&lt;=13+OR(14)+OR(15),"Нет",IF(E84&lt;=16+OR(17),VLOOKUP(H84,'14 лет'!$D$3:$I$75,6),""))))</f>
        <v/>
      </c>
      <c r="J84" s="251"/>
      <c r="K84" s="249" t="str">
        <f ca="1">IF(E84=12,VLOOKUP(J84,'12 лет'!$A$4:$D$75,4),IF(E84=11,VLOOKUP(J84,'11 лет'!$A$3:$E$76,5),IF(E84=13,VLOOKUP(J84,'13 лет'!$A$3:$E$75,5),IF(E84=14,VLOOKUP(J84,'14 лет'!$B$5:$I$75,8),""))))</f>
        <v/>
      </c>
      <c r="L84" s="170"/>
      <c r="M84" s="169" t="str">
        <f ca="1">IF(E84&lt;=9+OR(10),VLOOKUP(L84,'12 лет'!$A$4:$D$75,4),IF(E84&lt;=11+OR(12),"Нет",IF(E84&lt;=13+OR(14)+OR(15),"Нет", IF(E84&lt;=16+OR(17)+OR(18),VLOOKUP(L84,'14 лет'!$H$3:$I$75,2),""))))</f>
        <v/>
      </c>
      <c r="N84" s="170"/>
      <c r="O84" s="169" t="str">
        <f ca="1">IF(E84&lt;=9+OR(10),"Нет",IF(E84&lt;=11+OR(12),"Нет",IF(E84&lt;=13+OR(14)+OR(15),"Нет", IF(E84&lt;=16+OR(17)+OR(18),VLOOKUP(N84,'14 лет'!$G$3:$I$75,3),""))))</f>
        <v/>
      </c>
      <c r="P84" s="168"/>
      <c r="Q84" s="169" t="str">
        <f ca="1">IF(E84&lt;=10,"Нет",IF(E84&lt;=11+OR(12),VLOOKUP(P84,'11 лет'!$H$4:$M$75,6),IF(E84&lt;=13+OR(14)+OR(15),VLOOKUP(P84,'13 лет'!$H$4:$L$75,5),IF(E84&lt;=16+OR(17),VLOOKUP(P84,'14 лет'!$L$3:$P$75,5),""))))</f>
        <v/>
      </c>
      <c r="R84" s="109"/>
      <c r="S84" s="249" t="str">
        <f ca="1">IF(E84=12,VLOOKUP(R84,'12 лет'!$I$4:$K$75,3),IF(E84=11,VLOOKUP(R84,'11 лет'!$K$3:$M$76,3),IF(E84=13,VLOOKUP(R84,'13 лет'!$J$4:$L$75,3), IF(E84=14,VLOOKUP(R84,'14 лет'!$N$5:$P$75,3),""))))</f>
        <v/>
      </c>
      <c r="T84" s="109"/>
      <c r="U84" s="249" t="str">
        <f ca="1">IF(E84=12,VLOOKUP(T84,'12 лет'!$H$4:$K$74,4),IF(E84=11,VLOOKUP(T84,'11 лет'!$J$4:$M$75,4),IF(E84=13,VLOOKUP(T84,'13 лет'!$I$4:$L$75,4),IF(E84=14, VLOOKUP(T84,'14 лет'!$M$4:$P$74,4),""))))</f>
        <v/>
      </c>
      <c r="V84" s="109"/>
      <c r="W84" s="249" t="str">
        <f ca="1" xml:space="preserve"> IF(E84=12,VLOOKUP(V84,'12 лет'!$F$4:$K$75,6),IF(E84=11,VLOOKUP(V84,'11 лет'!$H$4:$M$75,6),IF(E84=13,VLOOKUP(V84,'13 лет'!$G$4:$L$75,6), IF(E84=14, VLOOKUP(V84,'14 лет'!$K$4:$P$74,6),""))))</f>
        <v/>
      </c>
      <c r="X84" s="171">
        <v>-20</v>
      </c>
      <c r="Y84" s="249" t="str">
        <f ca="1" xml:space="preserve"> IF(E84=12,VLOOKUP(X84,'12 лет'!$J$4:$K$75,2),IF(E84=11,VLOOKUP(X84,'11 лет'!$L$4:$M$75,2),IF(E84=13,VLOOKUP(X84,'13 лет'!$K$4:$L$75,2), IF(E84=14, VLOOKUP(X84,'14 лет'!$O$4:$P$74,2),""))))</f>
        <v/>
      </c>
      <c r="Z84" s="252"/>
      <c r="AA84" s="249" t="str">
        <f ca="1">IF(E84=12,VLOOKUP(Z84,'12 лет'!$C$4:$D$75,2),IF(E84=11,VLOOKUP(Z84,'11 лет'!$C$3:$E$76,3),IF(E84=13,VLOOKUP(Z84,'13 лет'!$C$3:$E$75,3),IF(E84=14,VLOOKUP(Z84,'14 лет'!$D$3:$I$74,6),""))))</f>
        <v/>
      </c>
      <c r="AB84" s="172"/>
      <c r="AC84" s="169" t="str">
        <f ca="1">IF(E84&lt;=9+OR(10),"Нет",IF(E84&lt;=11+OR(12),"Нет",IF(E84&lt;=13+OR(14)+OR(15),"Нет", IF(E84&lt;=16+OR(17),VLOOKUP(AB84,'14 лет'!$F$3:$I$74,4),""))))</f>
        <v/>
      </c>
      <c r="AD84" s="172"/>
      <c r="AE84" s="169" t="str">
        <f ca="1">IF(E84&lt;=11+OR(12),VLOOKUP(AD84,'11 лет'!$F$4:$M$75,8),IF(E84&lt;=13+OR(14)+OR(15),VLOOKUP(AD84,'13 лет'!$F$4:$L$75,7),""))</f>
        <v/>
      </c>
      <c r="AF84" s="172"/>
      <c r="AG84" s="176" t="str">
        <f ca="1" xml:space="preserve"> IF(E84&lt;=9+OR(10),VLOOKUP(AF84,'12 лет'!$G$4:$K$75,5),"")</f>
        <v/>
      </c>
      <c r="AH84" s="268">
        <f t="shared" ca="1" si="4"/>
        <v>0</v>
      </c>
      <c r="AI84" s="269">
        <f t="shared" ca="1" si="5"/>
        <v>30</v>
      </c>
    </row>
    <row r="85" spans="1:35" ht="15.75">
      <c r="A85" s="108"/>
      <c r="B85" s="109"/>
      <c r="C85" s="110"/>
      <c r="D85" s="110"/>
      <c r="E85" s="267">
        <f t="shared" ca="1" si="3"/>
        <v>125</v>
      </c>
      <c r="F85" s="168"/>
      <c r="G85" s="249" t="str">
        <f ca="1">IF(E85=12,"Нет",IF(E85=11,"Нет",IF(E85=13,VLOOKUP(F85,'13 лет'!$B$3:$E$75,4),IF(E85=14,VLOOKUP(F85,'14 лет'!$E$5:$I$75,5),""))))</f>
        <v/>
      </c>
      <c r="H85" s="168"/>
      <c r="I85" s="169" t="str">
        <f ca="1">IF(E85&lt;=9+OR(10),VLOOKUP(H85,'12 лет'!$B$3:$D$75,3),IF(E85&lt;=11+OR(12),"Нет",IF(E85&lt;=13+OR(14)+OR(15),"Нет",IF(E85&lt;=16+OR(17),VLOOKUP(H85,'14 лет'!$D$3:$I$75,6),""))))</f>
        <v/>
      </c>
      <c r="J85" s="251"/>
      <c r="K85" s="249" t="str">
        <f ca="1">IF(E85=12,VLOOKUP(J85,'12 лет'!$A$4:$D$75,4),IF(E85=11,VLOOKUP(J85,'11 лет'!$A$3:$E$76,5),IF(E85=13,VLOOKUP(J85,'13 лет'!$A$3:$E$75,5),IF(E85=14,VLOOKUP(J85,'14 лет'!$B$5:$I$75,8),""))))</f>
        <v/>
      </c>
      <c r="L85" s="170"/>
      <c r="M85" s="169" t="str">
        <f ca="1">IF(E85&lt;=9+OR(10),VLOOKUP(L85,'12 лет'!$A$4:$D$75,4),IF(E85&lt;=11+OR(12),"Нет",IF(E85&lt;=13+OR(14)+OR(15),"Нет", IF(E85&lt;=16+OR(17)+OR(18),VLOOKUP(L85,'14 лет'!$H$3:$I$75,2),""))))</f>
        <v/>
      </c>
      <c r="N85" s="170"/>
      <c r="O85" s="169" t="str">
        <f ca="1">IF(E85&lt;=9+OR(10),"Нет",IF(E85&lt;=11+OR(12),"Нет",IF(E85&lt;=13+OR(14)+OR(15),"Нет", IF(E85&lt;=16+OR(17)+OR(18),VLOOKUP(N85,'14 лет'!$G$3:$I$75,3),""))))</f>
        <v/>
      </c>
      <c r="P85" s="168"/>
      <c r="Q85" s="169" t="str">
        <f ca="1">IF(E85&lt;=10,"Нет",IF(E85&lt;=11+OR(12),VLOOKUP(P85,'11 лет'!$H$4:$M$75,6),IF(E85&lt;=13+OR(14)+OR(15),VLOOKUP(P85,'13 лет'!$H$4:$L$75,5),IF(E85&lt;=16+OR(17),VLOOKUP(P85,'14 лет'!$L$3:$P$75,5),""))))</f>
        <v/>
      </c>
      <c r="R85" s="109"/>
      <c r="S85" s="249" t="str">
        <f ca="1">IF(E85=12,VLOOKUP(R85,'12 лет'!$I$4:$K$75,3),IF(E85=11,VLOOKUP(R85,'11 лет'!$K$3:$M$76,3),IF(E85=13,VLOOKUP(R85,'13 лет'!$J$4:$L$75,3), IF(E85=14,VLOOKUP(R85,'14 лет'!$N$5:$P$75,3),""))))</f>
        <v/>
      </c>
      <c r="T85" s="109"/>
      <c r="U85" s="249" t="str">
        <f ca="1">IF(E85=12,VLOOKUP(T85,'12 лет'!$H$4:$K$74,4),IF(E85=11,VLOOKUP(T85,'11 лет'!$J$4:$M$75,4),IF(E85=13,VLOOKUP(T85,'13 лет'!$I$4:$L$75,4),IF(E85=14, VLOOKUP(T85,'14 лет'!$M$4:$P$74,4),""))))</f>
        <v/>
      </c>
      <c r="V85" s="109"/>
      <c r="W85" s="249" t="str">
        <f ca="1" xml:space="preserve"> IF(E85=12,VLOOKUP(V85,'12 лет'!$F$4:$K$75,6),IF(E85=11,VLOOKUP(V85,'11 лет'!$H$4:$M$75,6),IF(E85=13,VLOOKUP(V85,'13 лет'!$G$4:$L$75,6), IF(E85=14, VLOOKUP(V85,'14 лет'!$K$4:$P$74,6),""))))</f>
        <v/>
      </c>
      <c r="X85" s="171">
        <v>-20</v>
      </c>
      <c r="Y85" s="249" t="str">
        <f ca="1" xml:space="preserve"> IF(E85=12,VLOOKUP(X85,'12 лет'!$J$4:$K$75,2),IF(E85=11,VLOOKUP(X85,'11 лет'!$L$4:$M$75,2),IF(E85=13,VLOOKUP(X85,'13 лет'!$K$4:$L$75,2), IF(E85=14, VLOOKUP(X85,'14 лет'!$O$4:$P$74,2),""))))</f>
        <v/>
      </c>
      <c r="Z85" s="252"/>
      <c r="AA85" s="249" t="str">
        <f ca="1">IF(E85=12,VLOOKUP(Z85,'12 лет'!$C$4:$D$75,2),IF(E85=11,VLOOKUP(Z85,'11 лет'!$C$3:$E$76,3),IF(E85=13,VLOOKUP(Z85,'13 лет'!$C$3:$E$75,3),IF(E85=14,VLOOKUP(Z85,'14 лет'!$D$3:$I$74,6),""))))</f>
        <v/>
      </c>
      <c r="AB85" s="172"/>
      <c r="AC85" s="169" t="str">
        <f ca="1">IF(E85&lt;=9+OR(10),"Нет",IF(E85&lt;=11+OR(12),"Нет",IF(E85&lt;=13+OR(14)+OR(15),"Нет", IF(E85&lt;=16+OR(17),VLOOKUP(AB85,'14 лет'!$F$3:$I$74,4),""))))</f>
        <v/>
      </c>
      <c r="AD85" s="172"/>
      <c r="AE85" s="169" t="str">
        <f ca="1">IF(E85&lt;=11+OR(12),VLOOKUP(AD85,'11 лет'!$F$4:$M$75,8),IF(E85&lt;=13+OR(14)+OR(15),VLOOKUP(AD85,'13 лет'!$F$4:$L$75,7),""))</f>
        <v/>
      </c>
      <c r="AF85" s="172"/>
      <c r="AG85" s="176" t="str">
        <f ca="1" xml:space="preserve"> IF(E85&lt;=9+OR(10),VLOOKUP(AF85,'12 лет'!$G$4:$K$75,5),"")</f>
        <v/>
      </c>
      <c r="AH85" s="268">
        <f t="shared" ca="1" si="4"/>
        <v>0</v>
      </c>
      <c r="AI85" s="269">
        <f t="shared" ca="1" si="5"/>
        <v>30</v>
      </c>
    </row>
    <row r="86" spans="1:35" ht="15.75">
      <c r="A86" s="108"/>
      <c r="B86" s="109"/>
      <c r="C86" s="110"/>
      <c r="D86" s="110"/>
      <c r="E86" s="267">
        <f t="shared" ca="1" si="3"/>
        <v>125</v>
      </c>
      <c r="F86" s="168"/>
      <c r="G86" s="249" t="str">
        <f ca="1">IF(E86=12,"Нет",IF(E86=11,"Нет",IF(E86=13,VLOOKUP(F86,'13 лет'!$B$3:$E$75,4),IF(E86=14,VLOOKUP(F86,'14 лет'!$E$5:$I$75,5),""))))</f>
        <v/>
      </c>
      <c r="H86" s="168"/>
      <c r="I86" s="169" t="str">
        <f ca="1">IF(E86&lt;=9+OR(10),VLOOKUP(H86,'12 лет'!$B$3:$D$75,3),IF(E86&lt;=11+OR(12),"Нет",IF(E86&lt;=13+OR(14)+OR(15),"Нет",IF(E86&lt;=16+OR(17),VLOOKUP(H86,'14 лет'!$D$3:$I$75,6),""))))</f>
        <v/>
      </c>
      <c r="J86" s="251"/>
      <c r="K86" s="249" t="str">
        <f ca="1">IF(E86=12,VLOOKUP(J86,'12 лет'!$A$4:$D$75,4),IF(E86=11,VLOOKUP(J86,'11 лет'!$A$3:$E$76,5),IF(E86=13,VLOOKUP(J86,'13 лет'!$A$3:$E$75,5),IF(E86=14,VLOOKUP(J86,'14 лет'!$B$5:$I$75,8),""))))</f>
        <v/>
      </c>
      <c r="L86" s="170"/>
      <c r="M86" s="169" t="str">
        <f ca="1">IF(E86&lt;=9+OR(10),VLOOKUP(L86,'12 лет'!$A$4:$D$75,4),IF(E86&lt;=11+OR(12),"Нет",IF(E86&lt;=13+OR(14)+OR(15),"Нет", IF(E86&lt;=16+OR(17)+OR(18),VLOOKUP(L86,'14 лет'!$H$3:$I$75,2),""))))</f>
        <v/>
      </c>
      <c r="N86" s="170"/>
      <c r="O86" s="169" t="str">
        <f ca="1">IF(E86&lt;=9+OR(10),"Нет",IF(E86&lt;=11+OR(12),"Нет",IF(E86&lt;=13+OR(14)+OR(15),"Нет", IF(E86&lt;=16+OR(17)+OR(18),VLOOKUP(N86,'14 лет'!$G$3:$I$75,3),""))))</f>
        <v/>
      </c>
      <c r="P86" s="168"/>
      <c r="Q86" s="169" t="str">
        <f ca="1">IF(E86&lt;=10,"Нет",IF(E86&lt;=11+OR(12),VLOOKUP(P86,'11 лет'!$H$4:$M$75,6),IF(E86&lt;=13+OR(14)+OR(15),VLOOKUP(P86,'13 лет'!$H$4:$L$75,5),IF(E86&lt;=16+OR(17),VLOOKUP(P86,'14 лет'!$L$3:$P$75,5),""))))</f>
        <v/>
      </c>
      <c r="R86" s="109"/>
      <c r="S86" s="249" t="str">
        <f ca="1">IF(E86=12,VLOOKUP(R86,'12 лет'!$I$4:$K$75,3),IF(E86=11,VLOOKUP(R86,'11 лет'!$K$3:$M$76,3),IF(E86=13,VLOOKUP(R86,'13 лет'!$J$4:$L$75,3), IF(E86=14,VLOOKUP(R86,'14 лет'!$N$5:$P$75,3),""))))</f>
        <v/>
      </c>
      <c r="T86" s="109"/>
      <c r="U86" s="249" t="str">
        <f ca="1">IF(E86=12,VLOOKUP(T86,'12 лет'!$H$4:$K$74,4),IF(E86=11,VLOOKUP(T86,'11 лет'!$J$4:$M$75,4),IF(E86=13,VLOOKUP(T86,'13 лет'!$I$4:$L$75,4),IF(E86=14, VLOOKUP(T86,'14 лет'!$M$4:$P$74,4),""))))</f>
        <v/>
      </c>
      <c r="V86" s="109"/>
      <c r="W86" s="249" t="str">
        <f ca="1" xml:space="preserve"> IF(E86=12,VLOOKUP(V86,'12 лет'!$F$4:$K$75,6),IF(E86=11,VLOOKUP(V86,'11 лет'!$H$4:$M$75,6),IF(E86=13,VLOOKUP(V86,'13 лет'!$G$4:$L$75,6), IF(E86=14, VLOOKUP(V86,'14 лет'!$K$4:$P$74,6),""))))</f>
        <v/>
      </c>
      <c r="X86" s="171">
        <v>-20</v>
      </c>
      <c r="Y86" s="249" t="str">
        <f ca="1" xml:space="preserve"> IF(E86=12,VLOOKUP(X86,'12 лет'!$J$4:$K$75,2),IF(E86=11,VLOOKUP(X86,'11 лет'!$L$4:$M$75,2),IF(E86=13,VLOOKUP(X86,'13 лет'!$K$4:$L$75,2), IF(E86=14, VLOOKUP(X86,'14 лет'!$O$4:$P$74,2),""))))</f>
        <v/>
      </c>
      <c r="Z86" s="252"/>
      <c r="AA86" s="249" t="str">
        <f ca="1">IF(E86=12,VLOOKUP(Z86,'12 лет'!$C$4:$D$75,2),IF(E86=11,VLOOKUP(Z86,'11 лет'!$C$3:$E$76,3),IF(E86=13,VLOOKUP(Z86,'13 лет'!$C$3:$E$75,3),IF(E86=14,VLOOKUP(Z86,'14 лет'!$D$3:$I$74,6),""))))</f>
        <v/>
      </c>
      <c r="AB86" s="172"/>
      <c r="AC86" s="169" t="str">
        <f ca="1">IF(E86&lt;=9+OR(10),"Нет",IF(E86&lt;=11+OR(12),"Нет",IF(E86&lt;=13+OR(14)+OR(15),"Нет", IF(E86&lt;=16+OR(17),VLOOKUP(AB86,'14 лет'!$F$3:$I$74,4),""))))</f>
        <v/>
      </c>
      <c r="AD86" s="172"/>
      <c r="AE86" s="169" t="str">
        <f ca="1">IF(E86&lt;=11+OR(12),VLOOKUP(AD86,'11 лет'!$F$4:$M$75,8),IF(E86&lt;=13+OR(14)+OR(15),VLOOKUP(AD86,'13 лет'!$F$4:$L$75,7),""))</f>
        <v/>
      </c>
      <c r="AF86" s="172"/>
      <c r="AG86" s="176" t="str">
        <f ca="1" xml:space="preserve"> IF(E86&lt;=9+OR(10),VLOOKUP(AF86,'12 лет'!$G$4:$K$75,5),"")</f>
        <v/>
      </c>
      <c r="AH86" s="268">
        <f t="shared" ca="1" si="4"/>
        <v>0</v>
      </c>
      <c r="AI86" s="269">
        <f t="shared" ca="1" si="5"/>
        <v>30</v>
      </c>
    </row>
    <row r="87" spans="1:35" ht="15.75">
      <c r="A87" s="108"/>
      <c r="B87" s="109"/>
      <c r="C87" s="110"/>
      <c r="D87" s="110"/>
      <c r="E87" s="267">
        <f t="shared" ca="1" si="3"/>
        <v>125</v>
      </c>
      <c r="F87" s="168"/>
      <c r="G87" s="249" t="str">
        <f ca="1">IF(E87=12,"Нет",IF(E87=11,"Нет",IF(E87=13,VLOOKUP(F87,'13 лет'!$B$3:$E$75,4),IF(E87=14,VLOOKUP(F87,'14 лет'!$E$5:$I$75,5),""))))</f>
        <v/>
      </c>
      <c r="H87" s="168"/>
      <c r="I87" s="169" t="str">
        <f ca="1">IF(E87&lt;=9+OR(10),VLOOKUP(H87,'12 лет'!$B$3:$D$75,3),IF(E87&lt;=11+OR(12),"Нет",IF(E87&lt;=13+OR(14)+OR(15),"Нет",IF(E87&lt;=16+OR(17),VLOOKUP(H87,'14 лет'!$D$3:$I$75,6),""))))</f>
        <v/>
      </c>
      <c r="J87" s="251"/>
      <c r="K87" s="249" t="str">
        <f ca="1">IF(E87=12,VLOOKUP(J87,'12 лет'!$A$4:$D$75,4),IF(E87=11,VLOOKUP(J87,'11 лет'!$A$3:$E$76,5),IF(E87=13,VLOOKUP(J87,'13 лет'!$A$3:$E$75,5),IF(E87=14,VLOOKUP(J87,'14 лет'!$B$5:$I$75,8),""))))</f>
        <v/>
      </c>
      <c r="L87" s="170"/>
      <c r="M87" s="169" t="str">
        <f ca="1">IF(E87&lt;=9+OR(10),VLOOKUP(L87,'12 лет'!$A$4:$D$75,4),IF(E87&lt;=11+OR(12),"Нет",IF(E87&lt;=13+OR(14)+OR(15),"Нет", IF(E87&lt;=16+OR(17)+OR(18),VLOOKUP(L87,'14 лет'!$H$3:$I$75,2),""))))</f>
        <v/>
      </c>
      <c r="N87" s="170"/>
      <c r="O87" s="169" t="str">
        <f ca="1">IF(E87&lt;=9+OR(10),"Нет",IF(E87&lt;=11+OR(12),"Нет",IF(E87&lt;=13+OR(14)+OR(15),"Нет", IF(E87&lt;=16+OR(17)+OR(18),VLOOKUP(N87,'14 лет'!$G$3:$I$75,3),""))))</f>
        <v/>
      </c>
      <c r="P87" s="168"/>
      <c r="Q87" s="169" t="str">
        <f ca="1">IF(E87&lt;=10,"Нет",IF(E87&lt;=11+OR(12),VLOOKUP(P87,'11 лет'!$H$4:$M$75,6),IF(E87&lt;=13+OR(14)+OR(15),VLOOKUP(P87,'13 лет'!$H$4:$L$75,5),IF(E87&lt;=16+OR(17),VLOOKUP(P87,'14 лет'!$L$3:$P$75,5),""))))</f>
        <v/>
      </c>
      <c r="R87" s="109"/>
      <c r="S87" s="249" t="str">
        <f ca="1">IF(E87=12,VLOOKUP(R87,'12 лет'!$I$4:$K$75,3),IF(E87=11,VLOOKUP(R87,'11 лет'!$K$3:$M$76,3),IF(E87=13,VLOOKUP(R87,'13 лет'!$J$4:$L$75,3), IF(E87=14,VLOOKUP(R87,'14 лет'!$N$5:$P$75,3),""))))</f>
        <v/>
      </c>
      <c r="T87" s="109"/>
      <c r="U87" s="249" t="str">
        <f ca="1">IF(E87=12,VLOOKUP(T87,'12 лет'!$H$4:$K$74,4),IF(E87=11,VLOOKUP(T87,'11 лет'!$J$4:$M$75,4),IF(E87=13,VLOOKUP(T87,'13 лет'!$I$4:$L$75,4),IF(E87=14, VLOOKUP(T87,'14 лет'!$M$4:$P$74,4),""))))</f>
        <v/>
      </c>
      <c r="V87" s="109"/>
      <c r="W87" s="249" t="str">
        <f ca="1" xml:space="preserve"> IF(E87=12,VLOOKUP(V87,'12 лет'!$F$4:$K$75,6),IF(E87=11,VLOOKUP(V87,'11 лет'!$H$4:$M$75,6),IF(E87=13,VLOOKUP(V87,'13 лет'!$G$4:$L$75,6), IF(E87=14, VLOOKUP(V87,'14 лет'!$K$4:$P$74,6),""))))</f>
        <v/>
      </c>
      <c r="X87" s="171">
        <v>-20</v>
      </c>
      <c r="Y87" s="249" t="str">
        <f ca="1" xml:space="preserve"> IF(E87=12,VLOOKUP(X87,'12 лет'!$J$4:$K$75,2),IF(E87=11,VLOOKUP(X87,'11 лет'!$L$4:$M$75,2),IF(E87=13,VLOOKUP(X87,'13 лет'!$K$4:$L$75,2), IF(E87=14, VLOOKUP(X87,'14 лет'!$O$4:$P$74,2),""))))</f>
        <v/>
      </c>
      <c r="Z87" s="252"/>
      <c r="AA87" s="249" t="str">
        <f ca="1">IF(E87=12,VLOOKUP(Z87,'12 лет'!$C$4:$D$75,2),IF(E87=11,VLOOKUP(Z87,'11 лет'!$C$3:$E$76,3),IF(E87=13,VLOOKUP(Z87,'13 лет'!$C$3:$E$75,3),IF(E87=14,VLOOKUP(Z87,'14 лет'!$D$3:$I$74,6),""))))</f>
        <v/>
      </c>
      <c r="AB87" s="172"/>
      <c r="AC87" s="169" t="str">
        <f ca="1">IF(E87&lt;=9+OR(10),"Нет",IF(E87&lt;=11+OR(12),"Нет",IF(E87&lt;=13+OR(14)+OR(15),"Нет", IF(E87&lt;=16+OR(17),VLOOKUP(AB87,'14 лет'!$F$3:$I$74,4),""))))</f>
        <v/>
      </c>
      <c r="AD87" s="172"/>
      <c r="AE87" s="169" t="str">
        <f ca="1">IF(E87&lt;=11+OR(12),VLOOKUP(AD87,'11 лет'!$F$4:$M$75,8),IF(E87&lt;=13+OR(14)+OR(15),VLOOKUP(AD87,'13 лет'!$F$4:$L$75,7),""))</f>
        <v/>
      </c>
      <c r="AF87" s="172"/>
      <c r="AG87" s="176" t="str">
        <f ca="1" xml:space="preserve"> IF(E87&lt;=9+OR(10),VLOOKUP(AF87,'12 лет'!$G$4:$K$75,5),"")</f>
        <v/>
      </c>
      <c r="AH87" s="268">
        <f t="shared" ca="1" si="4"/>
        <v>0</v>
      </c>
      <c r="AI87" s="269">
        <f t="shared" ca="1" si="5"/>
        <v>30</v>
      </c>
    </row>
    <row r="88" spans="1:35" ht="15.75">
      <c r="A88" s="108"/>
      <c r="B88" s="109"/>
      <c r="C88" s="110"/>
      <c r="D88" s="110"/>
      <c r="E88" s="267">
        <f t="shared" ca="1" si="3"/>
        <v>125</v>
      </c>
      <c r="F88" s="168"/>
      <c r="G88" s="249" t="str">
        <f ca="1">IF(E88=12,"Нет",IF(E88=11,"Нет",IF(E88=13,VLOOKUP(F88,'13 лет'!$B$3:$E$75,4),IF(E88=14,VLOOKUP(F88,'14 лет'!$E$5:$I$75,5),""))))</f>
        <v/>
      </c>
      <c r="H88" s="168"/>
      <c r="I88" s="169" t="str">
        <f ca="1">IF(E88&lt;=9+OR(10),VLOOKUP(H88,'12 лет'!$B$3:$D$75,3),IF(E88&lt;=11+OR(12),"Нет",IF(E88&lt;=13+OR(14)+OR(15),"Нет",IF(E88&lt;=16+OR(17),VLOOKUP(H88,'14 лет'!$D$3:$I$75,6),""))))</f>
        <v/>
      </c>
      <c r="J88" s="251"/>
      <c r="K88" s="249" t="str">
        <f ca="1">IF(E88=12,VLOOKUP(J88,'12 лет'!$A$4:$D$75,4),IF(E88=11,VLOOKUP(J88,'11 лет'!$A$3:$E$76,5),IF(E88=13,VLOOKUP(J88,'13 лет'!$A$3:$E$75,5),IF(E88=14,VLOOKUP(J88,'14 лет'!$B$5:$I$75,8),""))))</f>
        <v/>
      </c>
      <c r="L88" s="170"/>
      <c r="M88" s="169" t="str">
        <f ca="1">IF(E88&lt;=9+OR(10),VLOOKUP(L88,'12 лет'!$A$4:$D$75,4),IF(E88&lt;=11+OR(12),"Нет",IF(E88&lt;=13+OR(14)+OR(15),"Нет", IF(E88&lt;=16+OR(17)+OR(18),VLOOKUP(L88,'14 лет'!$H$3:$I$75,2),""))))</f>
        <v/>
      </c>
      <c r="N88" s="170"/>
      <c r="O88" s="169" t="str">
        <f ca="1">IF(E88&lt;=9+OR(10),"Нет",IF(E88&lt;=11+OR(12),"Нет",IF(E88&lt;=13+OR(14)+OR(15),"Нет", IF(E88&lt;=16+OR(17)+OR(18),VLOOKUP(N88,'14 лет'!$G$3:$I$75,3),""))))</f>
        <v/>
      </c>
      <c r="P88" s="168"/>
      <c r="Q88" s="169" t="str">
        <f ca="1">IF(E88&lt;=10,"Нет",IF(E88&lt;=11+OR(12),VLOOKUP(P88,'11 лет'!$H$4:$M$75,6),IF(E88&lt;=13+OR(14)+OR(15),VLOOKUP(P88,'13 лет'!$H$4:$L$75,5),IF(E88&lt;=16+OR(17),VLOOKUP(P88,'14 лет'!$L$3:$P$75,5),""))))</f>
        <v/>
      </c>
      <c r="R88" s="109"/>
      <c r="S88" s="249" t="str">
        <f ca="1">IF(E88=12,VLOOKUP(R88,'12 лет'!$I$4:$K$75,3),IF(E88=11,VLOOKUP(R88,'11 лет'!$K$3:$M$76,3),IF(E88=13,VLOOKUP(R88,'13 лет'!$J$4:$L$75,3), IF(E88=14,VLOOKUP(R88,'14 лет'!$N$5:$P$75,3),""))))</f>
        <v/>
      </c>
      <c r="T88" s="109"/>
      <c r="U88" s="249" t="str">
        <f ca="1">IF(E88=12,VLOOKUP(T88,'12 лет'!$H$4:$K$74,4),IF(E88=11,VLOOKUP(T88,'11 лет'!$J$4:$M$75,4),IF(E88=13,VLOOKUP(T88,'13 лет'!$I$4:$L$75,4),IF(E88=14, VLOOKUP(T88,'14 лет'!$M$4:$P$74,4),""))))</f>
        <v/>
      </c>
      <c r="V88" s="109"/>
      <c r="W88" s="249" t="str">
        <f ca="1" xml:space="preserve"> IF(E88=12,VLOOKUP(V88,'12 лет'!$F$4:$K$75,6),IF(E88=11,VLOOKUP(V88,'11 лет'!$H$4:$M$75,6),IF(E88=13,VLOOKUP(V88,'13 лет'!$G$4:$L$75,6), IF(E88=14, VLOOKUP(V88,'14 лет'!$K$4:$P$74,6),""))))</f>
        <v/>
      </c>
      <c r="X88" s="171">
        <v>-20</v>
      </c>
      <c r="Y88" s="249" t="str">
        <f ca="1" xml:space="preserve"> IF(E88=12,VLOOKUP(X88,'12 лет'!$J$4:$K$75,2),IF(E88=11,VLOOKUP(X88,'11 лет'!$L$4:$M$75,2),IF(E88=13,VLOOKUP(X88,'13 лет'!$K$4:$L$75,2), IF(E88=14, VLOOKUP(X88,'14 лет'!$O$4:$P$74,2),""))))</f>
        <v/>
      </c>
      <c r="Z88" s="252"/>
      <c r="AA88" s="249" t="str">
        <f ca="1">IF(E88=12,VLOOKUP(Z88,'12 лет'!$C$4:$D$75,2),IF(E88=11,VLOOKUP(Z88,'11 лет'!$C$3:$E$76,3),IF(E88=13,VLOOKUP(Z88,'13 лет'!$C$3:$E$75,3),IF(E88=14,VLOOKUP(Z88,'14 лет'!$D$3:$I$74,6),""))))</f>
        <v/>
      </c>
      <c r="AB88" s="172"/>
      <c r="AC88" s="169" t="str">
        <f ca="1">IF(E88&lt;=9+OR(10),"Нет",IF(E88&lt;=11+OR(12),"Нет",IF(E88&lt;=13+OR(14)+OR(15),"Нет", IF(E88&lt;=16+OR(17),VLOOKUP(AB88,'14 лет'!$F$3:$I$74,4),""))))</f>
        <v/>
      </c>
      <c r="AD88" s="172"/>
      <c r="AE88" s="169" t="str">
        <f ca="1">IF(E88&lt;=11+OR(12),VLOOKUP(AD88,'11 лет'!$F$4:$M$75,8),IF(E88&lt;=13+OR(14)+OR(15),VLOOKUP(AD88,'13 лет'!$F$4:$L$75,7),""))</f>
        <v/>
      </c>
      <c r="AF88" s="172"/>
      <c r="AG88" s="176" t="str">
        <f ca="1" xml:space="preserve"> IF(E88&lt;=9+OR(10),VLOOKUP(AF88,'12 лет'!$G$4:$K$75,5),"")</f>
        <v/>
      </c>
      <c r="AH88" s="268">
        <f t="shared" ca="1" si="4"/>
        <v>0</v>
      </c>
      <c r="AI88" s="269">
        <f t="shared" ca="1" si="5"/>
        <v>30</v>
      </c>
    </row>
    <row r="89" spans="1:35" ht="15.75">
      <c r="A89" s="108"/>
      <c r="B89" s="109"/>
      <c r="C89" s="110"/>
      <c r="D89" s="110"/>
      <c r="E89" s="267">
        <f t="shared" ca="1" si="3"/>
        <v>125</v>
      </c>
      <c r="F89" s="168"/>
      <c r="G89" s="249" t="str">
        <f ca="1">IF(E89=12,"Нет",IF(E89=11,"Нет",IF(E89=13,VLOOKUP(F89,'13 лет'!$B$3:$E$75,4),IF(E89=14,VLOOKUP(F89,'14 лет'!$E$5:$I$75,5),""))))</f>
        <v/>
      </c>
      <c r="H89" s="168"/>
      <c r="I89" s="169" t="str">
        <f ca="1">IF(E89&lt;=9+OR(10),VLOOKUP(H89,'12 лет'!$B$3:$D$75,3),IF(E89&lt;=11+OR(12),"Нет",IF(E89&lt;=13+OR(14)+OR(15),"Нет",IF(E89&lt;=16+OR(17),VLOOKUP(H89,'14 лет'!$D$3:$I$75,6),""))))</f>
        <v/>
      </c>
      <c r="J89" s="251"/>
      <c r="K89" s="249" t="str">
        <f ca="1">IF(E89=12,VLOOKUP(J89,'12 лет'!$A$4:$D$75,4),IF(E89=11,VLOOKUP(J89,'11 лет'!$A$3:$E$76,5),IF(E89=13,VLOOKUP(J89,'13 лет'!$A$3:$E$75,5),IF(E89=14,VLOOKUP(J89,'14 лет'!$B$5:$I$75,8),""))))</f>
        <v/>
      </c>
      <c r="L89" s="170"/>
      <c r="M89" s="169" t="str">
        <f ca="1">IF(E89&lt;=9+OR(10),VLOOKUP(L89,'12 лет'!$A$4:$D$75,4),IF(E89&lt;=11+OR(12),"Нет",IF(E89&lt;=13+OR(14)+OR(15),"Нет", IF(E89&lt;=16+OR(17)+OR(18),VLOOKUP(L89,'14 лет'!$H$3:$I$75,2),""))))</f>
        <v/>
      </c>
      <c r="N89" s="170"/>
      <c r="O89" s="169" t="str">
        <f ca="1">IF(E89&lt;=9+OR(10),"Нет",IF(E89&lt;=11+OR(12),"Нет",IF(E89&lt;=13+OR(14)+OR(15),"Нет", IF(E89&lt;=16+OR(17)+OR(18),VLOOKUP(N89,'14 лет'!$G$3:$I$75,3),""))))</f>
        <v/>
      </c>
      <c r="P89" s="168"/>
      <c r="Q89" s="169" t="str">
        <f ca="1">IF(E89&lt;=10,"Нет",IF(E89&lt;=11+OR(12),VLOOKUP(P89,'11 лет'!$H$4:$M$75,6),IF(E89&lt;=13+OR(14)+OR(15),VLOOKUP(P89,'13 лет'!$H$4:$L$75,5),IF(E89&lt;=16+OR(17),VLOOKUP(P89,'14 лет'!$L$3:$P$75,5),""))))</f>
        <v/>
      </c>
      <c r="R89" s="109"/>
      <c r="S89" s="249" t="str">
        <f ca="1">IF(E89=12,VLOOKUP(R89,'12 лет'!$I$4:$K$75,3),IF(E89=11,VLOOKUP(R89,'11 лет'!$K$3:$M$76,3),IF(E89=13,VLOOKUP(R89,'13 лет'!$J$4:$L$75,3), IF(E89=14,VLOOKUP(R89,'14 лет'!$N$5:$P$75,3),""))))</f>
        <v/>
      </c>
      <c r="T89" s="109"/>
      <c r="U89" s="249" t="str">
        <f ca="1">IF(E89=12,VLOOKUP(T89,'12 лет'!$H$4:$K$74,4),IF(E89=11,VLOOKUP(T89,'11 лет'!$J$4:$M$75,4),IF(E89=13,VLOOKUP(T89,'13 лет'!$I$4:$L$75,4),IF(E89=14, VLOOKUP(T89,'14 лет'!$M$4:$P$74,4),""))))</f>
        <v/>
      </c>
      <c r="V89" s="109"/>
      <c r="W89" s="249" t="str">
        <f ca="1" xml:space="preserve"> IF(E89=12,VLOOKUP(V89,'12 лет'!$F$4:$K$75,6),IF(E89=11,VLOOKUP(V89,'11 лет'!$H$4:$M$75,6),IF(E89=13,VLOOKUP(V89,'13 лет'!$G$4:$L$75,6), IF(E89=14, VLOOKUP(V89,'14 лет'!$K$4:$P$74,6),""))))</f>
        <v/>
      </c>
      <c r="X89" s="171">
        <v>-20</v>
      </c>
      <c r="Y89" s="249" t="str">
        <f ca="1" xml:space="preserve"> IF(E89=12,VLOOKUP(X89,'12 лет'!$J$4:$K$75,2),IF(E89=11,VLOOKUP(X89,'11 лет'!$L$4:$M$75,2),IF(E89=13,VLOOKUP(X89,'13 лет'!$K$4:$L$75,2), IF(E89=14, VLOOKUP(X89,'14 лет'!$O$4:$P$74,2),""))))</f>
        <v/>
      </c>
      <c r="Z89" s="252"/>
      <c r="AA89" s="249" t="str">
        <f ca="1">IF(E89=12,VLOOKUP(Z89,'12 лет'!$C$4:$D$75,2),IF(E89=11,VLOOKUP(Z89,'11 лет'!$C$3:$E$76,3),IF(E89=13,VLOOKUP(Z89,'13 лет'!$C$3:$E$75,3),IF(E89=14,VLOOKUP(Z89,'14 лет'!$D$3:$I$74,6),""))))</f>
        <v/>
      </c>
      <c r="AB89" s="172"/>
      <c r="AC89" s="169" t="str">
        <f ca="1">IF(E89&lt;=9+OR(10),"Нет",IF(E89&lt;=11+OR(12),"Нет",IF(E89&lt;=13+OR(14)+OR(15),"Нет", IF(E89&lt;=16+OR(17),VLOOKUP(AB89,'14 лет'!$F$3:$I$74,4),""))))</f>
        <v/>
      </c>
      <c r="AD89" s="172"/>
      <c r="AE89" s="169" t="str">
        <f ca="1">IF(E89&lt;=11+OR(12),VLOOKUP(AD89,'11 лет'!$F$4:$M$75,8),IF(E89&lt;=13+OR(14)+OR(15),VLOOKUP(AD89,'13 лет'!$F$4:$L$75,7),""))</f>
        <v/>
      </c>
      <c r="AF89" s="172"/>
      <c r="AG89" s="176" t="str">
        <f ca="1" xml:space="preserve"> IF(E89&lt;=9+OR(10),VLOOKUP(AF89,'12 лет'!$G$4:$K$75,5),"")</f>
        <v/>
      </c>
      <c r="AH89" s="268">
        <f t="shared" ca="1" si="4"/>
        <v>0</v>
      </c>
      <c r="AI89" s="269">
        <f t="shared" ca="1" si="5"/>
        <v>30</v>
      </c>
    </row>
    <row r="90" spans="1:35" ht="15.75">
      <c r="A90" s="108"/>
      <c r="B90" s="109"/>
      <c r="C90" s="110"/>
      <c r="D90" s="110"/>
      <c r="E90" s="267">
        <f t="shared" ca="1" si="3"/>
        <v>125</v>
      </c>
      <c r="F90" s="168"/>
      <c r="G90" s="249" t="str">
        <f ca="1">IF(E90=12,"Нет",IF(E90=11,"Нет",IF(E90=13,VLOOKUP(F90,'13 лет'!$B$3:$E$75,4),IF(E90=14,VLOOKUP(F90,'14 лет'!$E$5:$I$75,5),""))))</f>
        <v/>
      </c>
      <c r="H90" s="168"/>
      <c r="I90" s="169" t="str">
        <f ca="1">IF(E90&lt;=9+OR(10),VLOOKUP(H90,'12 лет'!$B$3:$D$75,3),IF(E90&lt;=11+OR(12),"Нет",IF(E90&lt;=13+OR(14)+OR(15),"Нет",IF(E90&lt;=16+OR(17),VLOOKUP(H90,'14 лет'!$D$3:$I$75,6),""))))</f>
        <v/>
      </c>
      <c r="J90" s="251"/>
      <c r="K90" s="249" t="str">
        <f ca="1">IF(E90=12,VLOOKUP(J90,'12 лет'!$A$4:$D$75,4),IF(E90=11,VLOOKUP(J90,'11 лет'!$A$3:$E$76,5),IF(E90=13,VLOOKUP(J90,'13 лет'!$A$3:$E$75,5),IF(E90=14,VLOOKUP(J90,'14 лет'!$B$5:$I$75,8),""))))</f>
        <v/>
      </c>
      <c r="L90" s="170"/>
      <c r="M90" s="169" t="str">
        <f ca="1">IF(E90&lt;=9+OR(10),VLOOKUP(L90,'12 лет'!$A$4:$D$75,4),IF(E90&lt;=11+OR(12),"Нет",IF(E90&lt;=13+OR(14)+OR(15),"Нет", IF(E90&lt;=16+OR(17)+OR(18),VLOOKUP(L90,'14 лет'!$H$3:$I$75,2),""))))</f>
        <v/>
      </c>
      <c r="N90" s="170"/>
      <c r="O90" s="169" t="str">
        <f ca="1">IF(E90&lt;=9+OR(10),"Нет",IF(E90&lt;=11+OR(12),"Нет",IF(E90&lt;=13+OR(14)+OR(15),"Нет", IF(E90&lt;=16+OR(17)+OR(18),VLOOKUP(N90,'14 лет'!$G$3:$I$75,3),""))))</f>
        <v/>
      </c>
      <c r="P90" s="168"/>
      <c r="Q90" s="169" t="str">
        <f ca="1">IF(E90&lt;=10,"Нет",IF(E90&lt;=11+OR(12),VLOOKUP(P90,'11 лет'!$H$4:$M$75,6),IF(E90&lt;=13+OR(14)+OR(15),VLOOKUP(P90,'13 лет'!$H$4:$L$75,5),IF(E90&lt;=16+OR(17),VLOOKUP(P90,'14 лет'!$L$3:$P$75,5),""))))</f>
        <v/>
      </c>
      <c r="R90" s="109"/>
      <c r="S90" s="249" t="str">
        <f ca="1">IF(E90=12,VLOOKUP(R90,'12 лет'!$I$4:$K$75,3),IF(E90=11,VLOOKUP(R90,'11 лет'!$K$3:$M$76,3),IF(E90=13,VLOOKUP(R90,'13 лет'!$J$4:$L$75,3), IF(E90=14,VLOOKUP(R90,'14 лет'!$N$5:$P$75,3),""))))</f>
        <v/>
      </c>
      <c r="T90" s="109"/>
      <c r="U90" s="249" t="str">
        <f ca="1">IF(E90=12,VLOOKUP(T90,'12 лет'!$H$4:$K$74,4),IF(E90=11,VLOOKUP(T90,'11 лет'!$J$4:$M$75,4),IF(E90=13,VLOOKUP(T90,'13 лет'!$I$4:$L$75,4),IF(E90=14, VLOOKUP(T90,'14 лет'!$M$4:$P$74,4),""))))</f>
        <v/>
      </c>
      <c r="V90" s="109"/>
      <c r="W90" s="249" t="str">
        <f ca="1" xml:space="preserve"> IF(E90=12,VLOOKUP(V90,'12 лет'!$F$4:$K$75,6),IF(E90=11,VLOOKUP(V90,'11 лет'!$H$4:$M$75,6),IF(E90=13,VLOOKUP(V90,'13 лет'!$G$4:$L$75,6), IF(E90=14, VLOOKUP(V90,'14 лет'!$K$4:$P$74,6),""))))</f>
        <v/>
      </c>
      <c r="X90" s="171">
        <v>-20</v>
      </c>
      <c r="Y90" s="249" t="str">
        <f ca="1" xml:space="preserve"> IF(E90=12,VLOOKUP(X90,'12 лет'!$J$4:$K$75,2),IF(E90=11,VLOOKUP(X90,'11 лет'!$L$4:$M$75,2),IF(E90=13,VLOOKUP(X90,'13 лет'!$K$4:$L$75,2), IF(E90=14, VLOOKUP(X90,'14 лет'!$O$4:$P$74,2),""))))</f>
        <v/>
      </c>
      <c r="Z90" s="252"/>
      <c r="AA90" s="249" t="str">
        <f ca="1">IF(E90=12,VLOOKUP(Z90,'12 лет'!$C$4:$D$75,2),IF(E90=11,VLOOKUP(Z90,'11 лет'!$C$3:$E$76,3),IF(E90=13,VLOOKUP(Z90,'13 лет'!$C$3:$E$75,3),IF(E90=14,VLOOKUP(Z90,'14 лет'!$D$3:$I$74,6),""))))</f>
        <v/>
      </c>
      <c r="AB90" s="172"/>
      <c r="AC90" s="169" t="str">
        <f ca="1">IF(E90&lt;=9+OR(10),"Нет",IF(E90&lt;=11+OR(12),"Нет",IF(E90&lt;=13+OR(14)+OR(15),"Нет", IF(E90&lt;=16+OR(17),VLOOKUP(AB90,'14 лет'!$F$3:$I$74,4),""))))</f>
        <v/>
      </c>
      <c r="AD90" s="172"/>
      <c r="AE90" s="169" t="str">
        <f ca="1">IF(E90&lt;=11+OR(12),VLOOKUP(AD90,'11 лет'!$F$4:$M$75,8),IF(E90&lt;=13+OR(14)+OR(15),VLOOKUP(AD90,'13 лет'!$F$4:$L$75,7),""))</f>
        <v/>
      </c>
      <c r="AF90" s="172"/>
      <c r="AG90" s="176" t="str">
        <f ca="1" xml:space="preserve"> IF(E90&lt;=9+OR(10),VLOOKUP(AF90,'12 лет'!$G$4:$K$75,5),"")</f>
        <v/>
      </c>
      <c r="AH90" s="268">
        <f t="shared" ca="1" si="4"/>
        <v>0</v>
      </c>
      <c r="AI90" s="269">
        <f t="shared" ca="1" si="5"/>
        <v>30</v>
      </c>
    </row>
    <row r="91" spans="1:35" ht="15.75">
      <c r="A91" s="108"/>
      <c r="B91" s="109"/>
      <c r="C91" s="110"/>
      <c r="D91" s="110"/>
      <c r="E91" s="267">
        <f t="shared" ca="1" si="3"/>
        <v>125</v>
      </c>
      <c r="F91" s="168"/>
      <c r="G91" s="249" t="str">
        <f ca="1">IF(E91=12,"Нет",IF(E91=11,"Нет",IF(E91=13,VLOOKUP(F91,'13 лет'!$B$3:$E$75,4),IF(E91=14,VLOOKUP(F91,'14 лет'!$E$5:$I$75,5),""))))</f>
        <v/>
      </c>
      <c r="H91" s="168"/>
      <c r="I91" s="169" t="str">
        <f ca="1">IF(E91&lt;=9+OR(10),VLOOKUP(H91,'12 лет'!$B$3:$D$75,3),IF(E91&lt;=11+OR(12),"Нет",IF(E91&lt;=13+OR(14)+OR(15),"Нет",IF(E91&lt;=16+OR(17),VLOOKUP(H91,'14 лет'!$D$3:$I$75,6),""))))</f>
        <v/>
      </c>
      <c r="J91" s="251"/>
      <c r="K91" s="249" t="str">
        <f ca="1">IF(E91=12,VLOOKUP(J91,'12 лет'!$A$4:$D$75,4),IF(E91=11,VLOOKUP(J91,'11 лет'!$A$3:$E$76,5),IF(E91=13,VLOOKUP(J91,'13 лет'!$A$3:$E$75,5),IF(E91=14,VLOOKUP(J91,'14 лет'!$B$5:$I$75,8),""))))</f>
        <v/>
      </c>
      <c r="L91" s="170"/>
      <c r="M91" s="169" t="str">
        <f ca="1">IF(E91&lt;=9+OR(10),VLOOKUP(L91,'12 лет'!$A$4:$D$75,4),IF(E91&lt;=11+OR(12),"Нет",IF(E91&lt;=13+OR(14)+OR(15),"Нет", IF(E91&lt;=16+OR(17)+OR(18),VLOOKUP(L91,'14 лет'!$H$3:$I$75,2),""))))</f>
        <v/>
      </c>
      <c r="N91" s="170"/>
      <c r="O91" s="169" t="str">
        <f ca="1">IF(E91&lt;=9+OR(10),"Нет",IF(E91&lt;=11+OR(12),"Нет",IF(E91&lt;=13+OR(14)+OR(15),"Нет", IF(E91&lt;=16+OR(17)+OR(18),VLOOKUP(N91,'14 лет'!$G$3:$I$75,3),""))))</f>
        <v/>
      </c>
      <c r="P91" s="168"/>
      <c r="Q91" s="169" t="str">
        <f ca="1">IF(E91&lt;=10,"Нет",IF(E91&lt;=11+OR(12),VLOOKUP(P91,'11 лет'!$H$4:$M$75,6),IF(E91&lt;=13+OR(14)+OR(15),VLOOKUP(P91,'13 лет'!$H$4:$L$75,5),IF(E91&lt;=16+OR(17),VLOOKUP(P91,'14 лет'!$L$3:$P$75,5),""))))</f>
        <v/>
      </c>
      <c r="R91" s="109"/>
      <c r="S91" s="249" t="str">
        <f ca="1">IF(E91=12,VLOOKUP(R91,'12 лет'!$I$4:$K$75,3),IF(E91=11,VLOOKUP(R91,'11 лет'!$K$3:$M$76,3),IF(E91=13,VLOOKUP(R91,'13 лет'!$J$4:$L$75,3), IF(E91=14,VLOOKUP(R91,'14 лет'!$N$5:$P$75,3),""))))</f>
        <v/>
      </c>
      <c r="T91" s="109"/>
      <c r="U91" s="249" t="str">
        <f ca="1">IF(E91=12,VLOOKUP(T91,'12 лет'!$H$4:$K$74,4),IF(E91=11,VLOOKUP(T91,'11 лет'!$J$4:$M$75,4),IF(E91=13,VLOOKUP(T91,'13 лет'!$I$4:$L$75,4),IF(E91=14, VLOOKUP(T91,'14 лет'!$M$4:$P$74,4),""))))</f>
        <v/>
      </c>
      <c r="V91" s="109"/>
      <c r="W91" s="249" t="str">
        <f ca="1" xml:space="preserve"> IF(E91=12,VLOOKUP(V91,'12 лет'!$F$4:$K$75,6),IF(E91=11,VLOOKUP(V91,'11 лет'!$H$4:$M$75,6),IF(E91=13,VLOOKUP(V91,'13 лет'!$G$4:$L$75,6), IF(E91=14, VLOOKUP(V91,'14 лет'!$K$4:$P$74,6),""))))</f>
        <v/>
      </c>
      <c r="X91" s="171">
        <v>-20</v>
      </c>
      <c r="Y91" s="249" t="str">
        <f ca="1" xml:space="preserve"> IF(E91=12,VLOOKUP(X91,'12 лет'!$J$4:$K$75,2),IF(E91=11,VLOOKUP(X91,'11 лет'!$L$4:$M$75,2),IF(E91=13,VLOOKUP(X91,'13 лет'!$K$4:$L$75,2), IF(E91=14, VLOOKUP(X91,'14 лет'!$O$4:$P$74,2),""))))</f>
        <v/>
      </c>
      <c r="Z91" s="252"/>
      <c r="AA91" s="249" t="str">
        <f ca="1">IF(E91=12,VLOOKUP(Z91,'12 лет'!$C$4:$D$75,2),IF(E91=11,VLOOKUP(Z91,'11 лет'!$C$3:$E$76,3),IF(E91=13,VLOOKUP(Z91,'13 лет'!$C$3:$E$75,3),IF(E91=14,VLOOKUP(Z91,'14 лет'!$D$3:$I$74,6),""))))</f>
        <v/>
      </c>
      <c r="AB91" s="172"/>
      <c r="AC91" s="169" t="str">
        <f ca="1">IF(E91&lt;=9+OR(10),"Нет",IF(E91&lt;=11+OR(12),"Нет",IF(E91&lt;=13+OR(14)+OR(15),"Нет", IF(E91&lt;=16+OR(17),VLOOKUP(AB91,'14 лет'!$F$3:$I$74,4),""))))</f>
        <v/>
      </c>
      <c r="AD91" s="172"/>
      <c r="AE91" s="169" t="str">
        <f ca="1">IF(E91&lt;=11+OR(12),VLOOKUP(AD91,'11 лет'!$F$4:$M$75,8),IF(E91&lt;=13+OR(14)+OR(15),VLOOKUP(AD91,'13 лет'!$F$4:$L$75,7),""))</f>
        <v/>
      </c>
      <c r="AF91" s="172"/>
      <c r="AG91" s="176" t="str">
        <f ca="1" xml:space="preserve"> IF(E91&lt;=9+OR(10),VLOOKUP(AF91,'12 лет'!$G$4:$K$75,5),"")</f>
        <v/>
      </c>
      <c r="AH91" s="268">
        <f t="shared" ca="1" si="4"/>
        <v>0</v>
      </c>
      <c r="AI91" s="269">
        <f t="shared" ca="1" si="5"/>
        <v>30</v>
      </c>
    </row>
    <row r="92" spans="1:35" ht="15.75">
      <c r="A92" s="108"/>
      <c r="B92" s="109"/>
      <c r="C92" s="110"/>
      <c r="D92" s="110"/>
      <c r="E92" s="267">
        <f t="shared" ca="1" si="3"/>
        <v>125</v>
      </c>
      <c r="F92" s="168"/>
      <c r="G92" s="249" t="str">
        <f ca="1">IF(E92=12,"Нет",IF(E92=11,"Нет",IF(E92=13,VLOOKUP(F92,'13 лет'!$B$3:$E$75,4),IF(E92=14,VLOOKUP(F92,'14 лет'!$E$5:$I$75,5),""))))</f>
        <v/>
      </c>
      <c r="H92" s="168"/>
      <c r="I92" s="169" t="str">
        <f ca="1">IF(E92&lt;=9+OR(10),VLOOKUP(H92,'12 лет'!$B$3:$D$75,3),IF(E92&lt;=11+OR(12),"Нет",IF(E92&lt;=13+OR(14)+OR(15),"Нет",IF(E92&lt;=16+OR(17),VLOOKUP(H92,'14 лет'!$D$3:$I$75,6),""))))</f>
        <v/>
      </c>
      <c r="J92" s="251"/>
      <c r="K92" s="249" t="str">
        <f ca="1">IF(E92=12,VLOOKUP(J92,'12 лет'!$A$4:$D$75,4),IF(E92=11,VLOOKUP(J92,'11 лет'!$A$3:$E$76,5),IF(E92=13,VLOOKUP(J92,'13 лет'!$A$3:$E$75,5),IF(E92=14,VLOOKUP(J92,'14 лет'!$B$5:$I$75,8),""))))</f>
        <v/>
      </c>
      <c r="L92" s="170"/>
      <c r="M92" s="169" t="str">
        <f ca="1">IF(E92&lt;=9+OR(10),VLOOKUP(L92,'12 лет'!$A$4:$D$75,4),IF(E92&lt;=11+OR(12),"Нет",IF(E92&lt;=13+OR(14)+OR(15),"Нет", IF(E92&lt;=16+OR(17)+OR(18),VLOOKUP(L92,'14 лет'!$H$3:$I$75,2),""))))</f>
        <v/>
      </c>
      <c r="N92" s="170"/>
      <c r="O92" s="169" t="str">
        <f ca="1">IF(E92&lt;=9+OR(10),"Нет",IF(E92&lt;=11+OR(12),"Нет",IF(E92&lt;=13+OR(14)+OR(15),"Нет", IF(E92&lt;=16+OR(17)+OR(18),VLOOKUP(N92,'14 лет'!$G$3:$I$75,3),""))))</f>
        <v/>
      </c>
      <c r="P92" s="168"/>
      <c r="Q92" s="169" t="str">
        <f ca="1">IF(E92&lt;=10,"Нет",IF(E92&lt;=11+OR(12),VLOOKUP(P92,'11 лет'!$H$4:$M$75,6),IF(E92&lt;=13+OR(14)+OR(15),VLOOKUP(P92,'13 лет'!$H$4:$L$75,5),IF(E92&lt;=16+OR(17),VLOOKUP(P92,'14 лет'!$L$3:$P$75,5),""))))</f>
        <v/>
      </c>
      <c r="R92" s="109"/>
      <c r="S92" s="249" t="str">
        <f ca="1">IF(E92=12,VLOOKUP(R92,'12 лет'!$I$4:$K$75,3),IF(E92=11,VLOOKUP(R92,'11 лет'!$K$3:$M$76,3),IF(E92=13,VLOOKUP(R92,'13 лет'!$J$4:$L$75,3), IF(E92=14,VLOOKUP(R92,'14 лет'!$N$5:$P$75,3),""))))</f>
        <v/>
      </c>
      <c r="T92" s="109"/>
      <c r="U92" s="249" t="str">
        <f ca="1">IF(E92=12,VLOOKUP(T92,'12 лет'!$H$4:$K$74,4),IF(E92=11,VLOOKUP(T92,'11 лет'!$J$4:$M$75,4),IF(E92=13,VLOOKUP(T92,'13 лет'!$I$4:$L$75,4),IF(E92=14, VLOOKUP(T92,'14 лет'!$M$4:$P$74,4),""))))</f>
        <v/>
      </c>
      <c r="V92" s="109"/>
      <c r="W92" s="249" t="str">
        <f ca="1" xml:space="preserve"> IF(E92=12,VLOOKUP(V92,'12 лет'!$F$4:$K$75,6),IF(E92=11,VLOOKUP(V92,'11 лет'!$H$4:$M$75,6),IF(E92=13,VLOOKUP(V92,'13 лет'!$G$4:$L$75,6), IF(E92=14, VLOOKUP(V92,'14 лет'!$K$4:$P$74,6),""))))</f>
        <v/>
      </c>
      <c r="X92" s="171">
        <v>-20</v>
      </c>
      <c r="Y92" s="249" t="str">
        <f ca="1" xml:space="preserve"> IF(E92=12,VLOOKUP(X92,'12 лет'!$J$4:$K$75,2),IF(E92=11,VLOOKUP(X92,'11 лет'!$L$4:$M$75,2),IF(E92=13,VLOOKUP(X92,'13 лет'!$K$4:$L$75,2), IF(E92=14, VLOOKUP(X92,'14 лет'!$O$4:$P$74,2),""))))</f>
        <v/>
      </c>
      <c r="Z92" s="252"/>
      <c r="AA92" s="249" t="str">
        <f ca="1">IF(E92=12,VLOOKUP(Z92,'12 лет'!$C$4:$D$75,2),IF(E92=11,VLOOKUP(Z92,'11 лет'!$C$3:$E$76,3),IF(E92=13,VLOOKUP(Z92,'13 лет'!$C$3:$E$75,3),IF(E92=14,VLOOKUP(Z92,'14 лет'!$D$3:$I$74,6),""))))</f>
        <v/>
      </c>
      <c r="AB92" s="172"/>
      <c r="AC92" s="169" t="str">
        <f ca="1">IF(E92&lt;=9+OR(10),"Нет",IF(E92&lt;=11+OR(12),"Нет",IF(E92&lt;=13+OR(14)+OR(15),"Нет", IF(E92&lt;=16+OR(17),VLOOKUP(AB92,'14 лет'!$F$3:$I$74,4),""))))</f>
        <v/>
      </c>
      <c r="AD92" s="172"/>
      <c r="AE92" s="169" t="str">
        <f ca="1">IF(E92&lt;=11+OR(12),VLOOKUP(AD92,'11 лет'!$F$4:$M$75,8),IF(E92&lt;=13+OR(14)+OR(15),VLOOKUP(AD92,'13 лет'!$F$4:$L$75,7),""))</f>
        <v/>
      </c>
      <c r="AF92" s="172"/>
      <c r="AG92" s="176" t="str">
        <f ca="1" xml:space="preserve"> IF(E92&lt;=9+OR(10),VLOOKUP(AF92,'12 лет'!$G$4:$K$75,5),"")</f>
        <v/>
      </c>
      <c r="AH92" s="268">
        <f t="shared" ca="1" si="4"/>
        <v>0</v>
      </c>
      <c r="AI92" s="269">
        <f t="shared" ca="1" si="5"/>
        <v>30</v>
      </c>
    </row>
    <row r="93" spans="1:35" ht="15.75">
      <c r="A93" s="108"/>
      <c r="B93" s="109"/>
      <c r="C93" s="110"/>
      <c r="D93" s="110"/>
      <c r="E93" s="267">
        <f t="shared" ca="1" si="3"/>
        <v>125</v>
      </c>
      <c r="F93" s="168"/>
      <c r="G93" s="249" t="str">
        <f ca="1">IF(E93=12,"Нет",IF(E93=11,"Нет",IF(E93=13,VLOOKUP(F93,'13 лет'!$B$3:$E$75,4),IF(E93=14,VLOOKUP(F93,'14 лет'!$E$5:$I$75,5),""))))</f>
        <v/>
      </c>
      <c r="H93" s="168"/>
      <c r="I93" s="169" t="str">
        <f ca="1">IF(E93&lt;=9+OR(10),VLOOKUP(H93,'12 лет'!$B$3:$D$75,3),IF(E93&lt;=11+OR(12),"Нет",IF(E93&lt;=13+OR(14)+OR(15),"Нет",IF(E93&lt;=16+OR(17),VLOOKUP(H93,'14 лет'!$D$3:$I$75,6),""))))</f>
        <v/>
      </c>
      <c r="J93" s="251"/>
      <c r="K93" s="249" t="str">
        <f ca="1">IF(E93=12,VLOOKUP(J93,'12 лет'!$A$4:$D$75,4),IF(E93=11,VLOOKUP(J93,'11 лет'!$A$3:$E$76,5),IF(E93=13,VLOOKUP(J93,'13 лет'!$A$3:$E$75,5),IF(E93=14,VLOOKUP(J93,'14 лет'!$B$5:$I$75,8),""))))</f>
        <v/>
      </c>
      <c r="L93" s="170"/>
      <c r="M93" s="169" t="str">
        <f ca="1">IF(E93&lt;=9+OR(10),VLOOKUP(L93,'12 лет'!$A$4:$D$75,4),IF(E93&lt;=11+OR(12),"Нет",IF(E93&lt;=13+OR(14)+OR(15),"Нет", IF(E93&lt;=16+OR(17)+OR(18),VLOOKUP(L93,'14 лет'!$H$3:$I$75,2),""))))</f>
        <v/>
      </c>
      <c r="N93" s="170"/>
      <c r="O93" s="169" t="str">
        <f ca="1">IF(E93&lt;=9+OR(10),"Нет",IF(E93&lt;=11+OR(12),"Нет",IF(E93&lt;=13+OR(14)+OR(15),"Нет", IF(E93&lt;=16+OR(17)+OR(18),VLOOKUP(N93,'14 лет'!$G$3:$I$75,3),""))))</f>
        <v/>
      </c>
      <c r="P93" s="168"/>
      <c r="Q93" s="169" t="str">
        <f ca="1">IF(E93&lt;=10,"Нет",IF(E93&lt;=11+OR(12),VLOOKUP(P93,'11 лет'!$H$4:$M$75,6),IF(E93&lt;=13+OR(14)+OR(15),VLOOKUP(P93,'13 лет'!$H$4:$L$75,5),IF(E93&lt;=16+OR(17),VLOOKUP(P93,'14 лет'!$L$3:$P$75,5),""))))</f>
        <v/>
      </c>
      <c r="R93" s="109"/>
      <c r="S93" s="249" t="str">
        <f ca="1">IF(E93=12,VLOOKUP(R93,'12 лет'!$I$4:$K$75,3),IF(E93=11,VLOOKUP(R93,'11 лет'!$K$3:$M$76,3),IF(E93=13,VLOOKUP(R93,'13 лет'!$J$4:$L$75,3), IF(E93=14,VLOOKUP(R93,'14 лет'!$N$5:$P$75,3),""))))</f>
        <v/>
      </c>
      <c r="T93" s="109"/>
      <c r="U93" s="249" t="str">
        <f ca="1">IF(E93=12,VLOOKUP(T93,'12 лет'!$H$4:$K$74,4),IF(E93=11,VLOOKUP(T93,'11 лет'!$J$4:$M$75,4),IF(E93=13,VLOOKUP(T93,'13 лет'!$I$4:$L$75,4),IF(E93=14, VLOOKUP(T93,'14 лет'!$M$4:$P$74,4),""))))</f>
        <v/>
      </c>
      <c r="V93" s="109"/>
      <c r="W93" s="249" t="str">
        <f ca="1" xml:space="preserve"> IF(E93=12,VLOOKUP(V93,'12 лет'!$F$4:$K$75,6),IF(E93=11,VLOOKUP(V93,'11 лет'!$H$4:$M$75,6),IF(E93=13,VLOOKUP(V93,'13 лет'!$G$4:$L$75,6), IF(E93=14, VLOOKUP(V93,'14 лет'!$K$4:$P$74,6),""))))</f>
        <v/>
      </c>
      <c r="X93" s="171">
        <v>-20</v>
      </c>
      <c r="Y93" s="249" t="str">
        <f ca="1" xml:space="preserve"> IF(E93=12,VLOOKUP(X93,'12 лет'!$J$4:$K$75,2),IF(E93=11,VLOOKUP(X93,'11 лет'!$L$4:$M$75,2),IF(E93=13,VLOOKUP(X93,'13 лет'!$K$4:$L$75,2), IF(E93=14, VLOOKUP(X93,'14 лет'!$O$4:$P$74,2),""))))</f>
        <v/>
      </c>
      <c r="Z93" s="252"/>
      <c r="AA93" s="249" t="str">
        <f ca="1">IF(E93=12,VLOOKUP(Z93,'12 лет'!$C$4:$D$75,2),IF(E93=11,VLOOKUP(Z93,'11 лет'!$C$3:$E$76,3),IF(E93=13,VLOOKUP(Z93,'13 лет'!$C$3:$E$75,3),IF(E93=14,VLOOKUP(Z93,'14 лет'!$D$3:$I$74,6),""))))</f>
        <v/>
      </c>
      <c r="AB93" s="172"/>
      <c r="AC93" s="169" t="str">
        <f ca="1">IF(E93&lt;=9+OR(10),"Нет",IF(E93&lt;=11+OR(12),"Нет",IF(E93&lt;=13+OR(14)+OR(15),"Нет", IF(E93&lt;=16+OR(17),VLOOKUP(AB93,'14 лет'!$F$3:$I$74,4),""))))</f>
        <v/>
      </c>
      <c r="AD93" s="172"/>
      <c r="AE93" s="169" t="str">
        <f ca="1">IF(E93&lt;=11+OR(12),VLOOKUP(AD93,'11 лет'!$F$4:$M$75,8),IF(E93&lt;=13+OR(14)+OR(15),VLOOKUP(AD93,'13 лет'!$F$4:$L$75,7),""))</f>
        <v/>
      </c>
      <c r="AF93" s="172"/>
      <c r="AG93" s="176" t="str">
        <f ca="1" xml:space="preserve"> IF(E93&lt;=9+OR(10),VLOOKUP(AF93,'12 лет'!$G$4:$K$75,5),"")</f>
        <v/>
      </c>
      <c r="AH93" s="268">
        <f t="shared" ca="1" si="4"/>
        <v>0</v>
      </c>
      <c r="AI93" s="269">
        <f t="shared" ca="1" si="5"/>
        <v>30</v>
      </c>
    </row>
    <row r="94" spans="1:35" ht="15.75">
      <c r="A94" s="108"/>
      <c r="B94" s="109"/>
      <c r="C94" s="110"/>
      <c r="D94" s="110"/>
      <c r="E94" s="267">
        <f t="shared" ca="1" si="3"/>
        <v>125</v>
      </c>
      <c r="F94" s="168"/>
      <c r="G94" s="249" t="str">
        <f ca="1">IF(E94=12,"Нет",IF(E94=11,"Нет",IF(E94=13,VLOOKUP(F94,'13 лет'!$B$3:$E$75,4),IF(E94=14,VLOOKUP(F94,'14 лет'!$E$5:$I$75,5),""))))</f>
        <v/>
      </c>
      <c r="H94" s="168"/>
      <c r="I94" s="169" t="str">
        <f ca="1">IF(E94&lt;=9+OR(10),VLOOKUP(H94,'12 лет'!$B$3:$D$75,3),IF(E94&lt;=11+OR(12),"Нет",IF(E94&lt;=13+OR(14)+OR(15),"Нет",IF(E94&lt;=16+OR(17),VLOOKUP(H94,'14 лет'!$D$3:$I$75,6),""))))</f>
        <v/>
      </c>
      <c r="J94" s="251"/>
      <c r="K94" s="249" t="str">
        <f ca="1">IF(E94=12,VLOOKUP(J94,'12 лет'!$A$4:$D$75,4),IF(E94=11,VLOOKUP(J94,'11 лет'!$A$3:$E$76,5),IF(E94=13,VLOOKUP(J94,'13 лет'!$A$3:$E$75,5),IF(E94=14,VLOOKUP(J94,'14 лет'!$B$5:$I$75,8),""))))</f>
        <v/>
      </c>
      <c r="L94" s="170"/>
      <c r="M94" s="169" t="str">
        <f ca="1">IF(E94&lt;=9+OR(10),VLOOKUP(L94,'12 лет'!$A$4:$D$75,4),IF(E94&lt;=11+OR(12),"Нет",IF(E94&lt;=13+OR(14)+OR(15),"Нет", IF(E94&lt;=16+OR(17)+OR(18),VLOOKUP(L94,'14 лет'!$H$3:$I$75,2),""))))</f>
        <v/>
      </c>
      <c r="N94" s="170"/>
      <c r="O94" s="169" t="str">
        <f ca="1">IF(E94&lt;=9+OR(10),"Нет",IF(E94&lt;=11+OR(12),"Нет",IF(E94&lt;=13+OR(14)+OR(15),"Нет", IF(E94&lt;=16+OR(17)+OR(18),VLOOKUP(N94,'14 лет'!$G$3:$I$75,3),""))))</f>
        <v/>
      </c>
      <c r="P94" s="168"/>
      <c r="Q94" s="169" t="str">
        <f ca="1">IF(E94&lt;=10,"Нет",IF(E94&lt;=11+OR(12),VLOOKUP(P94,'11 лет'!$H$4:$M$75,6),IF(E94&lt;=13+OR(14)+OR(15),VLOOKUP(P94,'13 лет'!$H$4:$L$75,5),IF(E94&lt;=16+OR(17),VLOOKUP(P94,'14 лет'!$L$3:$P$75,5),""))))</f>
        <v/>
      </c>
      <c r="R94" s="109"/>
      <c r="S94" s="249" t="str">
        <f ca="1">IF(E94=12,VLOOKUP(R94,'12 лет'!$I$4:$K$75,3),IF(E94=11,VLOOKUP(R94,'11 лет'!$K$3:$M$76,3),IF(E94=13,VLOOKUP(R94,'13 лет'!$J$4:$L$75,3), IF(E94=14,VLOOKUP(R94,'14 лет'!$N$5:$P$75,3),""))))</f>
        <v/>
      </c>
      <c r="T94" s="109"/>
      <c r="U94" s="249" t="str">
        <f ca="1">IF(E94=12,VLOOKUP(T94,'12 лет'!$H$4:$K$74,4),IF(E94=11,VLOOKUP(T94,'11 лет'!$J$4:$M$75,4),IF(E94=13,VLOOKUP(T94,'13 лет'!$I$4:$L$75,4),IF(E94=14, VLOOKUP(T94,'14 лет'!$M$4:$P$74,4),""))))</f>
        <v/>
      </c>
      <c r="V94" s="109"/>
      <c r="W94" s="249" t="str">
        <f ca="1" xml:space="preserve"> IF(E94=12,VLOOKUP(V94,'12 лет'!$F$4:$K$75,6),IF(E94=11,VLOOKUP(V94,'11 лет'!$H$4:$M$75,6),IF(E94=13,VLOOKUP(V94,'13 лет'!$G$4:$L$75,6), IF(E94=14, VLOOKUP(V94,'14 лет'!$K$4:$P$74,6),""))))</f>
        <v/>
      </c>
      <c r="X94" s="171">
        <v>-20</v>
      </c>
      <c r="Y94" s="249" t="str">
        <f ca="1" xml:space="preserve"> IF(E94=12,VLOOKUP(X94,'12 лет'!$J$4:$K$75,2),IF(E94=11,VLOOKUP(X94,'11 лет'!$L$4:$M$75,2),IF(E94=13,VLOOKUP(X94,'13 лет'!$K$4:$L$75,2), IF(E94=14, VLOOKUP(X94,'14 лет'!$O$4:$P$74,2),""))))</f>
        <v/>
      </c>
      <c r="Z94" s="252"/>
      <c r="AA94" s="249" t="str">
        <f ca="1">IF(E94=12,VLOOKUP(Z94,'12 лет'!$C$4:$D$75,2),IF(E94=11,VLOOKUP(Z94,'11 лет'!$C$3:$E$76,3),IF(E94=13,VLOOKUP(Z94,'13 лет'!$C$3:$E$75,3),IF(E94=14,VLOOKUP(Z94,'14 лет'!$D$3:$I$74,6),""))))</f>
        <v/>
      </c>
      <c r="AB94" s="172"/>
      <c r="AC94" s="169" t="str">
        <f ca="1">IF(E94&lt;=9+OR(10),"Нет",IF(E94&lt;=11+OR(12),"Нет",IF(E94&lt;=13+OR(14)+OR(15),"Нет", IF(E94&lt;=16+OR(17),VLOOKUP(AB94,'14 лет'!$F$3:$I$74,4),""))))</f>
        <v/>
      </c>
      <c r="AD94" s="172"/>
      <c r="AE94" s="169" t="str">
        <f ca="1">IF(E94&lt;=11+OR(12),VLOOKUP(AD94,'11 лет'!$F$4:$M$75,8),IF(E94&lt;=13+OR(14)+OR(15),VLOOKUP(AD94,'13 лет'!$F$4:$L$75,7),""))</f>
        <v/>
      </c>
      <c r="AF94" s="172"/>
      <c r="AG94" s="176" t="str">
        <f ca="1" xml:space="preserve"> IF(E94&lt;=9+OR(10),VLOOKUP(AF94,'12 лет'!$G$4:$K$75,5),"")</f>
        <v/>
      </c>
      <c r="AH94" s="268">
        <f t="shared" ca="1" si="4"/>
        <v>0</v>
      </c>
      <c r="AI94" s="269">
        <f t="shared" ca="1" si="5"/>
        <v>30</v>
      </c>
    </row>
    <row r="95" spans="1:35" ht="15.75">
      <c r="A95" s="108"/>
      <c r="B95" s="109"/>
      <c r="C95" s="110"/>
      <c r="D95" s="110"/>
      <c r="E95" s="267">
        <f t="shared" ca="1" si="3"/>
        <v>125</v>
      </c>
      <c r="F95" s="168"/>
      <c r="G95" s="249" t="str">
        <f ca="1">IF(E95=12,"Нет",IF(E95=11,"Нет",IF(E95=13,VLOOKUP(F95,'13 лет'!$B$3:$E$75,4),IF(E95=14,VLOOKUP(F95,'14 лет'!$E$5:$I$75,5),""))))</f>
        <v/>
      </c>
      <c r="H95" s="168"/>
      <c r="I95" s="169" t="str">
        <f ca="1">IF(E95&lt;=9+OR(10),VLOOKUP(H95,'12 лет'!$B$3:$D$75,3),IF(E95&lt;=11+OR(12),"Нет",IF(E95&lt;=13+OR(14)+OR(15),"Нет",IF(E95&lt;=16+OR(17),VLOOKUP(H95,'14 лет'!$D$3:$I$75,6),""))))</f>
        <v/>
      </c>
      <c r="J95" s="251"/>
      <c r="K95" s="249" t="str">
        <f ca="1">IF(E95=12,VLOOKUP(J95,'12 лет'!$A$4:$D$75,4),IF(E95=11,VLOOKUP(J95,'11 лет'!$A$3:$E$76,5),IF(E95=13,VLOOKUP(J95,'13 лет'!$A$3:$E$75,5),IF(E95=14,VLOOKUP(J95,'14 лет'!$B$5:$I$75,8),""))))</f>
        <v/>
      </c>
      <c r="L95" s="170"/>
      <c r="M95" s="169" t="str">
        <f ca="1">IF(E95&lt;=9+OR(10),VLOOKUP(L95,'12 лет'!$A$4:$D$75,4),IF(E95&lt;=11+OR(12),"Нет",IF(E95&lt;=13+OR(14)+OR(15),"Нет", IF(E95&lt;=16+OR(17)+OR(18),VLOOKUP(L95,'14 лет'!$H$3:$I$75,2),""))))</f>
        <v/>
      </c>
      <c r="N95" s="170"/>
      <c r="O95" s="169" t="str">
        <f ca="1">IF(E95&lt;=9+OR(10),"Нет",IF(E95&lt;=11+OR(12),"Нет",IF(E95&lt;=13+OR(14)+OR(15),"Нет", IF(E95&lt;=16+OR(17)+OR(18),VLOOKUP(N95,'14 лет'!$G$3:$I$75,3),""))))</f>
        <v/>
      </c>
      <c r="P95" s="168"/>
      <c r="Q95" s="169" t="str">
        <f ca="1">IF(E95&lt;=10,"Нет",IF(E95&lt;=11+OR(12),VLOOKUP(P95,'11 лет'!$H$4:$M$75,6),IF(E95&lt;=13+OR(14)+OR(15),VLOOKUP(P95,'13 лет'!$H$4:$L$75,5),IF(E95&lt;=16+OR(17),VLOOKUP(P95,'14 лет'!$L$3:$P$75,5),""))))</f>
        <v/>
      </c>
      <c r="R95" s="109"/>
      <c r="S95" s="249" t="str">
        <f ca="1">IF(E95=12,VLOOKUP(R95,'12 лет'!$I$4:$K$75,3),IF(E95=11,VLOOKUP(R95,'11 лет'!$K$3:$M$76,3),IF(E95=13,VLOOKUP(R95,'13 лет'!$J$4:$L$75,3), IF(E95=14,VLOOKUP(R95,'14 лет'!$N$5:$P$75,3),""))))</f>
        <v/>
      </c>
      <c r="T95" s="109"/>
      <c r="U95" s="249" t="str">
        <f ca="1">IF(E95=12,VLOOKUP(T95,'12 лет'!$H$4:$K$74,4),IF(E95=11,VLOOKUP(T95,'11 лет'!$J$4:$M$75,4),IF(E95=13,VLOOKUP(T95,'13 лет'!$I$4:$L$75,4),IF(E95=14, VLOOKUP(T95,'14 лет'!$M$4:$P$74,4),""))))</f>
        <v/>
      </c>
      <c r="V95" s="109"/>
      <c r="W95" s="249" t="str">
        <f ca="1" xml:space="preserve"> IF(E95=12,VLOOKUP(V95,'12 лет'!$F$4:$K$75,6),IF(E95=11,VLOOKUP(V95,'11 лет'!$H$4:$M$75,6),IF(E95=13,VLOOKUP(V95,'13 лет'!$G$4:$L$75,6), IF(E95=14, VLOOKUP(V95,'14 лет'!$K$4:$P$74,6),""))))</f>
        <v/>
      </c>
      <c r="X95" s="171">
        <v>-20</v>
      </c>
      <c r="Y95" s="249" t="str">
        <f ca="1" xml:space="preserve"> IF(E95=12,VLOOKUP(X95,'12 лет'!$J$4:$K$75,2),IF(E95=11,VLOOKUP(X95,'11 лет'!$L$4:$M$75,2),IF(E95=13,VLOOKUP(X95,'13 лет'!$K$4:$L$75,2), IF(E95=14, VLOOKUP(X95,'14 лет'!$O$4:$P$74,2),""))))</f>
        <v/>
      </c>
      <c r="Z95" s="252"/>
      <c r="AA95" s="249" t="str">
        <f ca="1">IF(E95=12,VLOOKUP(Z95,'12 лет'!$C$4:$D$75,2),IF(E95=11,VLOOKUP(Z95,'11 лет'!$C$3:$E$76,3),IF(E95=13,VLOOKUP(Z95,'13 лет'!$C$3:$E$75,3),IF(E95=14,VLOOKUP(Z95,'14 лет'!$D$3:$I$74,6),""))))</f>
        <v/>
      </c>
      <c r="AB95" s="172"/>
      <c r="AC95" s="169" t="str">
        <f ca="1">IF(E95&lt;=9+OR(10),"Нет",IF(E95&lt;=11+OR(12),"Нет",IF(E95&lt;=13+OR(14)+OR(15),"Нет", IF(E95&lt;=16+OR(17),VLOOKUP(AB95,'14 лет'!$F$3:$I$74,4),""))))</f>
        <v/>
      </c>
      <c r="AD95" s="172"/>
      <c r="AE95" s="169" t="str">
        <f ca="1">IF(E95&lt;=11+OR(12),VLOOKUP(AD95,'11 лет'!$F$4:$M$75,8),IF(E95&lt;=13+OR(14)+OR(15),VLOOKUP(AD95,'13 лет'!$F$4:$L$75,7),""))</f>
        <v/>
      </c>
      <c r="AF95" s="172"/>
      <c r="AG95" s="176" t="str">
        <f ca="1" xml:space="preserve"> IF(E95&lt;=9+OR(10),VLOOKUP(AF95,'12 лет'!$G$4:$K$75,5),"")</f>
        <v/>
      </c>
      <c r="AH95" s="268">
        <f t="shared" ca="1" si="4"/>
        <v>0</v>
      </c>
      <c r="AI95" s="269">
        <f t="shared" ca="1" si="5"/>
        <v>30</v>
      </c>
    </row>
    <row r="96" spans="1:35" ht="15.75">
      <c r="A96" s="108"/>
      <c r="B96" s="109"/>
      <c r="C96" s="110"/>
      <c r="D96" s="110"/>
      <c r="E96" s="267">
        <f t="shared" ca="1" si="3"/>
        <v>125</v>
      </c>
      <c r="F96" s="168"/>
      <c r="G96" s="249" t="str">
        <f ca="1">IF(E96=12,"Нет",IF(E96=11,"Нет",IF(E96=13,VLOOKUP(F96,'13 лет'!$B$3:$E$75,4),IF(E96=14,VLOOKUP(F96,'14 лет'!$E$5:$I$75,5),""))))</f>
        <v/>
      </c>
      <c r="H96" s="168"/>
      <c r="I96" s="169" t="str">
        <f ca="1">IF(E96&lt;=9+OR(10),VLOOKUP(H96,'12 лет'!$B$3:$D$75,3),IF(E96&lt;=11+OR(12),"Нет",IF(E96&lt;=13+OR(14)+OR(15),"Нет",IF(E96&lt;=16+OR(17),VLOOKUP(H96,'14 лет'!$D$3:$I$75,6),""))))</f>
        <v/>
      </c>
      <c r="J96" s="251"/>
      <c r="K96" s="249" t="str">
        <f ca="1">IF(E96=12,VLOOKUP(J96,'12 лет'!$A$4:$D$75,4),IF(E96=11,VLOOKUP(J96,'11 лет'!$A$3:$E$76,5),IF(E96=13,VLOOKUP(J96,'13 лет'!$A$3:$E$75,5),IF(E96=14,VLOOKUP(J96,'14 лет'!$B$5:$I$75,8),""))))</f>
        <v/>
      </c>
      <c r="L96" s="170"/>
      <c r="M96" s="169" t="str">
        <f ca="1">IF(E96&lt;=9+OR(10),VLOOKUP(L96,'12 лет'!$A$4:$D$75,4),IF(E96&lt;=11+OR(12),"Нет",IF(E96&lt;=13+OR(14)+OR(15),"Нет", IF(E96&lt;=16+OR(17)+OR(18),VLOOKUP(L96,'14 лет'!$H$3:$I$75,2),""))))</f>
        <v/>
      </c>
      <c r="N96" s="170"/>
      <c r="O96" s="169" t="str">
        <f ca="1">IF(E96&lt;=9+OR(10),"Нет",IF(E96&lt;=11+OR(12),"Нет",IF(E96&lt;=13+OR(14)+OR(15),"Нет", IF(E96&lt;=16+OR(17)+OR(18),VLOOKUP(N96,'14 лет'!$G$3:$I$75,3),""))))</f>
        <v/>
      </c>
      <c r="P96" s="168"/>
      <c r="Q96" s="169" t="str">
        <f ca="1">IF(E96&lt;=10,"Нет",IF(E96&lt;=11+OR(12),VLOOKUP(P96,'11 лет'!$H$4:$M$75,6),IF(E96&lt;=13+OR(14)+OR(15),VLOOKUP(P96,'13 лет'!$H$4:$L$75,5),IF(E96&lt;=16+OR(17),VLOOKUP(P96,'14 лет'!$L$3:$P$75,5),""))))</f>
        <v/>
      </c>
      <c r="R96" s="109"/>
      <c r="S96" s="249" t="str">
        <f ca="1">IF(E96=12,VLOOKUP(R96,'12 лет'!$I$4:$K$75,3),IF(E96=11,VLOOKUP(R96,'11 лет'!$K$3:$M$76,3),IF(E96=13,VLOOKUP(R96,'13 лет'!$J$4:$L$75,3), IF(E96=14,VLOOKUP(R96,'14 лет'!$N$5:$P$75,3),""))))</f>
        <v/>
      </c>
      <c r="T96" s="109"/>
      <c r="U96" s="249" t="str">
        <f ca="1">IF(E96=12,VLOOKUP(T96,'12 лет'!$H$4:$K$74,4),IF(E96=11,VLOOKUP(T96,'11 лет'!$J$4:$M$75,4),IF(E96=13,VLOOKUP(T96,'13 лет'!$I$4:$L$75,4),IF(E96=14, VLOOKUP(T96,'14 лет'!$M$4:$P$74,4),""))))</f>
        <v/>
      </c>
      <c r="V96" s="109"/>
      <c r="W96" s="249" t="str">
        <f ca="1" xml:space="preserve"> IF(E96=12,VLOOKUP(V96,'12 лет'!$F$4:$K$75,6),IF(E96=11,VLOOKUP(V96,'11 лет'!$H$4:$M$75,6),IF(E96=13,VLOOKUP(V96,'13 лет'!$G$4:$L$75,6), IF(E96=14, VLOOKUP(V96,'14 лет'!$K$4:$P$74,6),""))))</f>
        <v/>
      </c>
      <c r="X96" s="171">
        <v>-20</v>
      </c>
      <c r="Y96" s="249" t="str">
        <f ca="1" xml:space="preserve"> IF(E96=12,VLOOKUP(X96,'12 лет'!$J$4:$K$75,2),IF(E96=11,VLOOKUP(X96,'11 лет'!$L$4:$M$75,2),IF(E96=13,VLOOKUP(X96,'13 лет'!$K$4:$L$75,2), IF(E96=14, VLOOKUP(X96,'14 лет'!$O$4:$P$74,2),""))))</f>
        <v/>
      </c>
      <c r="Z96" s="252"/>
      <c r="AA96" s="249" t="str">
        <f ca="1">IF(E96=12,VLOOKUP(Z96,'12 лет'!$C$4:$D$75,2),IF(E96=11,VLOOKUP(Z96,'11 лет'!$C$3:$E$76,3),IF(E96=13,VLOOKUP(Z96,'13 лет'!$C$3:$E$75,3),IF(E96=14,VLOOKUP(Z96,'14 лет'!$D$3:$I$74,6),""))))</f>
        <v/>
      </c>
      <c r="AB96" s="172"/>
      <c r="AC96" s="169" t="str">
        <f ca="1">IF(E96&lt;=9+OR(10),"Нет",IF(E96&lt;=11+OR(12),"Нет",IF(E96&lt;=13+OR(14)+OR(15),"Нет", IF(E96&lt;=16+OR(17),VLOOKUP(AB96,'14 лет'!$F$3:$I$74,4),""))))</f>
        <v/>
      </c>
      <c r="AD96" s="172"/>
      <c r="AE96" s="169" t="str">
        <f ca="1">IF(E96&lt;=11+OR(12),VLOOKUP(AD96,'11 лет'!$F$4:$M$75,8),IF(E96&lt;=13+OR(14)+OR(15),VLOOKUP(AD96,'13 лет'!$F$4:$L$75,7),""))</f>
        <v/>
      </c>
      <c r="AF96" s="172"/>
      <c r="AG96" s="176" t="str">
        <f ca="1" xml:space="preserve"> IF(E96&lt;=9+OR(10),VLOOKUP(AF96,'12 лет'!$G$4:$K$75,5),"")</f>
        <v/>
      </c>
      <c r="AH96" s="268">
        <f t="shared" ca="1" si="4"/>
        <v>0</v>
      </c>
      <c r="AI96" s="269">
        <f t="shared" ca="1" si="5"/>
        <v>30</v>
      </c>
    </row>
    <row r="97" spans="1:35" ht="15.75">
      <c r="A97" s="108"/>
      <c r="B97" s="109"/>
      <c r="C97" s="110"/>
      <c r="D97" s="110"/>
      <c r="E97" s="267">
        <f t="shared" ca="1" si="3"/>
        <v>125</v>
      </c>
      <c r="F97" s="168"/>
      <c r="G97" s="249" t="str">
        <f ca="1">IF(E97=12,"Нет",IF(E97=11,"Нет",IF(E97=13,VLOOKUP(F97,'13 лет'!$B$3:$E$75,4),IF(E97=14,VLOOKUP(F97,'14 лет'!$E$5:$I$75,5),""))))</f>
        <v/>
      </c>
      <c r="H97" s="168"/>
      <c r="I97" s="169" t="str">
        <f ca="1">IF(E97&lt;=9+OR(10),VLOOKUP(H97,'12 лет'!$B$3:$D$75,3),IF(E97&lt;=11+OR(12),"Нет",IF(E97&lt;=13+OR(14)+OR(15),"Нет",IF(E97&lt;=16+OR(17),VLOOKUP(H97,'14 лет'!$D$3:$I$75,6),""))))</f>
        <v/>
      </c>
      <c r="J97" s="251"/>
      <c r="K97" s="249" t="str">
        <f ca="1">IF(E97=12,VLOOKUP(J97,'12 лет'!$A$4:$D$75,4),IF(E97=11,VLOOKUP(J97,'11 лет'!$A$3:$E$76,5),IF(E97=13,VLOOKUP(J97,'13 лет'!$A$3:$E$75,5),IF(E97=14,VLOOKUP(J97,'14 лет'!$B$5:$I$75,8),""))))</f>
        <v/>
      </c>
      <c r="L97" s="170"/>
      <c r="M97" s="169" t="str">
        <f ca="1">IF(E97&lt;=9+OR(10),VLOOKUP(L97,'12 лет'!$A$4:$D$75,4),IF(E97&lt;=11+OR(12),"Нет",IF(E97&lt;=13+OR(14)+OR(15),"Нет", IF(E97&lt;=16+OR(17)+OR(18),VLOOKUP(L97,'14 лет'!$H$3:$I$75,2),""))))</f>
        <v/>
      </c>
      <c r="N97" s="170"/>
      <c r="O97" s="169" t="str">
        <f ca="1">IF(E97&lt;=9+OR(10),"Нет",IF(E97&lt;=11+OR(12),"Нет",IF(E97&lt;=13+OR(14)+OR(15),"Нет", IF(E97&lt;=16+OR(17)+OR(18),VLOOKUP(N97,'14 лет'!$G$3:$I$75,3),""))))</f>
        <v/>
      </c>
      <c r="P97" s="168"/>
      <c r="Q97" s="169" t="str">
        <f ca="1">IF(E97&lt;=10,"Нет",IF(E97&lt;=11+OR(12),VLOOKUP(P97,'11 лет'!$H$4:$M$75,6),IF(E97&lt;=13+OR(14)+OR(15),VLOOKUP(P97,'13 лет'!$H$4:$L$75,5),IF(E97&lt;=16+OR(17),VLOOKUP(P97,'14 лет'!$L$3:$P$75,5),""))))</f>
        <v/>
      </c>
      <c r="R97" s="109"/>
      <c r="S97" s="249" t="str">
        <f ca="1">IF(E97=12,VLOOKUP(R97,'12 лет'!$I$4:$K$75,3),IF(E97=11,VLOOKUP(R97,'11 лет'!$K$3:$M$76,3),IF(E97=13,VLOOKUP(R97,'13 лет'!$J$4:$L$75,3), IF(E97=14,VLOOKUP(R97,'14 лет'!$N$5:$P$75,3),""))))</f>
        <v/>
      </c>
      <c r="T97" s="109"/>
      <c r="U97" s="249" t="str">
        <f ca="1">IF(E97=12,VLOOKUP(T97,'12 лет'!$H$4:$K$74,4),IF(E97=11,VLOOKUP(T97,'11 лет'!$J$4:$M$75,4),IF(E97=13,VLOOKUP(T97,'13 лет'!$I$4:$L$75,4),IF(E97=14, VLOOKUP(T97,'14 лет'!$M$4:$P$74,4),""))))</f>
        <v/>
      </c>
      <c r="V97" s="109"/>
      <c r="W97" s="249" t="str">
        <f ca="1" xml:space="preserve"> IF(E97=12,VLOOKUP(V97,'12 лет'!$F$4:$K$75,6),IF(E97=11,VLOOKUP(V97,'11 лет'!$H$4:$M$75,6),IF(E97=13,VLOOKUP(V97,'13 лет'!$G$4:$L$75,6), IF(E97=14, VLOOKUP(V97,'14 лет'!$K$4:$P$74,6),""))))</f>
        <v/>
      </c>
      <c r="X97" s="171">
        <v>-20</v>
      </c>
      <c r="Y97" s="249" t="str">
        <f ca="1" xml:space="preserve"> IF(E97=12,VLOOKUP(X97,'12 лет'!$J$4:$K$75,2),IF(E97=11,VLOOKUP(X97,'11 лет'!$L$4:$M$75,2),IF(E97=13,VLOOKUP(X97,'13 лет'!$K$4:$L$75,2), IF(E97=14, VLOOKUP(X97,'14 лет'!$O$4:$P$74,2),""))))</f>
        <v/>
      </c>
      <c r="Z97" s="252"/>
      <c r="AA97" s="249" t="str">
        <f ca="1">IF(E97=12,VLOOKUP(Z97,'12 лет'!$C$4:$D$75,2),IF(E97=11,VLOOKUP(Z97,'11 лет'!$C$3:$E$76,3),IF(E97=13,VLOOKUP(Z97,'13 лет'!$C$3:$E$75,3),IF(E97=14,VLOOKUP(Z97,'14 лет'!$D$3:$I$74,6),""))))</f>
        <v/>
      </c>
      <c r="AB97" s="172"/>
      <c r="AC97" s="169" t="str">
        <f ca="1">IF(E97&lt;=9+OR(10),"Нет",IF(E97&lt;=11+OR(12),"Нет",IF(E97&lt;=13+OR(14)+OR(15),"Нет", IF(E97&lt;=16+OR(17),VLOOKUP(AB97,'14 лет'!$F$3:$I$74,4),""))))</f>
        <v/>
      </c>
      <c r="AD97" s="172"/>
      <c r="AE97" s="169" t="str">
        <f ca="1">IF(E97&lt;=11+OR(12),VLOOKUP(AD97,'11 лет'!$F$4:$M$75,8),IF(E97&lt;=13+OR(14)+OR(15),VLOOKUP(AD97,'13 лет'!$F$4:$L$75,7),""))</f>
        <v/>
      </c>
      <c r="AF97" s="172"/>
      <c r="AG97" s="176" t="str">
        <f ca="1" xml:space="preserve"> IF(E97&lt;=9+OR(10),VLOOKUP(AF97,'12 лет'!$G$4:$K$75,5),"")</f>
        <v/>
      </c>
      <c r="AH97" s="268">
        <f t="shared" ca="1" si="4"/>
        <v>0</v>
      </c>
      <c r="AI97" s="269">
        <f t="shared" ca="1" si="5"/>
        <v>30</v>
      </c>
    </row>
    <row r="98" spans="1:35" ht="15.75">
      <c r="A98" s="108"/>
      <c r="B98" s="109"/>
      <c r="C98" s="110"/>
      <c r="D98" s="110"/>
      <c r="E98" s="267">
        <f t="shared" ca="1" si="3"/>
        <v>125</v>
      </c>
      <c r="F98" s="168"/>
      <c r="G98" s="249" t="str">
        <f ca="1">IF(E98=12,"Нет",IF(E98=11,"Нет",IF(E98=13,VLOOKUP(F98,'13 лет'!$B$3:$E$75,4),IF(E98=14,VLOOKUP(F98,'14 лет'!$E$5:$I$75,5),""))))</f>
        <v/>
      </c>
      <c r="H98" s="168"/>
      <c r="I98" s="169" t="str">
        <f ca="1">IF(E98&lt;=9+OR(10),VLOOKUP(H98,'12 лет'!$B$3:$D$75,3),IF(E98&lt;=11+OR(12),"Нет",IF(E98&lt;=13+OR(14)+OR(15),"Нет",IF(E98&lt;=16+OR(17),VLOOKUP(H98,'14 лет'!$D$3:$I$75,6),""))))</f>
        <v/>
      </c>
      <c r="J98" s="251"/>
      <c r="K98" s="249" t="str">
        <f ca="1">IF(E98=12,VLOOKUP(J98,'12 лет'!$A$4:$D$75,4),IF(E98=11,VLOOKUP(J98,'11 лет'!$A$3:$E$76,5),IF(E98=13,VLOOKUP(J98,'13 лет'!$A$3:$E$75,5),IF(E98=14,VLOOKUP(J98,'14 лет'!$B$5:$I$75,8),""))))</f>
        <v/>
      </c>
      <c r="L98" s="170"/>
      <c r="M98" s="169" t="str">
        <f ca="1">IF(E98&lt;=9+OR(10),VLOOKUP(L98,'12 лет'!$A$4:$D$75,4),IF(E98&lt;=11+OR(12),"Нет",IF(E98&lt;=13+OR(14)+OR(15),"Нет", IF(E98&lt;=16+OR(17)+OR(18),VLOOKUP(L98,'14 лет'!$H$3:$I$75,2),""))))</f>
        <v/>
      </c>
      <c r="N98" s="170"/>
      <c r="O98" s="169" t="str">
        <f ca="1">IF(E98&lt;=9+OR(10),"Нет",IF(E98&lt;=11+OR(12),"Нет",IF(E98&lt;=13+OR(14)+OR(15),"Нет", IF(E98&lt;=16+OR(17)+OR(18),VLOOKUP(N98,'14 лет'!$G$3:$I$75,3),""))))</f>
        <v/>
      </c>
      <c r="P98" s="168"/>
      <c r="Q98" s="169" t="str">
        <f ca="1">IF(E98&lt;=10,"Нет",IF(E98&lt;=11+OR(12),VLOOKUP(P98,'11 лет'!$H$4:$M$75,6),IF(E98&lt;=13+OR(14)+OR(15),VLOOKUP(P98,'13 лет'!$H$4:$L$75,5),IF(E98&lt;=16+OR(17),VLOOKUP(P98,'14 лет'!$L$3:$P$75,5),""))))</f>
        <v/>
      </c>
      <c r="R98" s="109"/>
      <c r="S98" s="249" t="str">
        <f ca="1">IF(E98=12,VLOOKUP(R98,'12 лет'!$I$4:$K$75,3),IF(E98=11,VLOOKUP(R98,'11 лет'!$K$3:$M$76,3),IF(E98=13,VLOOKUP(R98,'13 лет'!$J$4:$L$75,3), IF(E98=14,VLOOKUP(R98,'14 лет'!$N$5:$P$75,3),""))))</f>
        <v/>
      </c>
      <c r="T98" s="109"/>
      <c r="U98" s="249" t="str">
        <f ca="1">IF(E98=12,VLOOKUP(T98,'12 лет'!$H$4:$K$74,4),IF(E98=11,VLOOKUP(T98,'11 лет'!$J$4:$M$75,4),IF(E98=13,VLOOKUP(T98,'13 лет'!$I$4:$L$75,4),IF(E98=14, VLOOKUP(T98,'14 лет'!$M$4:$P$74,4),""))))</f>
        <v/>
      </c>
      <c r="V98" s="109"/>
      <c r="W98" s="249" t="str">
        <f ca="1" xml:space="preserve"> IF(E98=12,VLOOKUP(V98,'12 лет'!$F$4:$K$75,6),IF(E98=11,VLOOKUP(V98,'11 лет'!$H$4:$M$75,6),IF(E98=13,VLOOKUP(V98,'13 лет'!$G$4:$L$75,6), IF(E98=14, VLOOKUP(V98,'14 лет'!$K$4:$P$74,6),""))))</f>
        <v/>
      </c>
      <c r="X98" s="171">
        <v>-20</v>
      </c>
      <c r="Y98" s="249" t="str">
        <f ca="1" xml:space="preserve"> IF(E98=12,VLOOKUP(X98,'12 лет'!$J$4:$K$75,2),IF(E98=11,VLOOKUP(X98,'11 лет'!$L$4:$M$75,2),IF(E98=13,VLOOKUP(X98,'13 лет'!$K$4:$L$75,2), IF(E98=14, VLOOKUP(X98,'14 лет'!$O$4:$P$74,2),""))))</f>
        <v/>
      </c>
      <c r="Z98" s="252"/>
      <c r="AA98" s="249" t="str">
        <f ca="1">IF(E98=12,VLOOKUP(Z98,'12 лет'!$C$4:$D$75,2),IF(E98=11,VLOOKUP(Z98,'11 лет'!$C$3:$E$76,3),IF(E98=13,VLOOKUP(Z98,'13 лет'!$C$3:$E$75,3),IF(E98=14,VLOOKUP(Z98,'14 лет'!$D$3:$I$74,6),""))))</f>
        <v/>
      </c>
      <c r="AB98" s="172"/>
      <c r="AC98" s="169" t="str">
        <f ca="1">IF(E98&lt;=9+OR(10),"Нет",IF(E98&lt;=11+OR(12),"Нет",IF(E98&lt;=13+OR(14)+OR(15),"Нет", IF(E98&lt;=16+OR(17),VLOOKUP(AB98,'14 лет'!$F$3:$I$74,4),""))))</f>
        <v/>
      </c>
      <c r="AD98" s="172"/>
      <c r="AE98" s="169" t="str">
        <f ca="1">IF(E98&lt;=11+OR(12),VLOOKUP(AD98,'11 лет'!$F$4:$M$75,8),IF(E98&lt;=13+OR(14)+OR(15),VLOOKUP(AD98,'13 лет'!$F$4:$L$75,7),""))</f>
        <v/>
      </c>
      <c r="AF98" s="172"/>
      <c r="AG98" s="176" t="str">
        <f ca="1" xml:space="preserve"> IF(E98&lt;=9+OR(10),VLOOKUP(AF98,'12 лет'!$G$4:$K$75,5),"")</f>
        <v/>
      </c>
      <c r="AH98" s="268">
        <f t="shared" ca="1" si="4"/>
        <v>0</v>
      </c>
      <c r="AI98" s="269">
        <f t="shared" ca="1" si="5"/>
        <v>30</v>
      </c>
    </row>
    <row r="99" spans="1:35" ht="15.75">
      <c r="A99" s="108"/>
      <c r="B99" s="109"/>
      <c r="C99" s="110"/>
      <c r="D99" s="110"/>
      <c r="E99" s="267">
        <f t="shared" ca="1" si="3"/>
        <v>125</v>
      </c>
      <c r="F99" s="168"/>
      <c r="G99" s="249" t="str">
        <f ca="1">IF(E99=12,"Нет",IF(E99=11,"Нет",IF(E99=13,VLOOKUP(F99,'13 лет'!$B$3:$E$75,4),IF(E99=14,VLOOKUP(F99,'14 лет'!$E$5:$I$75,5),""))))</f>
        <v/>
      </c>
      <c r="H99" s="168"/>
      <c r="I99" s="169" t="str">
        <f ca="1">IF(E99&lt;=9+OR(10),VLOOKUP(H99,'12 лет'!$B$3:$D$75,3),IF(E99&lt;=11+OR(12),"Нет",IF(E99&lt;=13+OR(14)+OR(15),"Нет",IF(E99&lt;=16+OR(17),VLOOKUP(H99,'14 лет'!$D$3:$I$75,6),""))))</f>
        <v/>
      </c>
      <c r="J99" s="251"/>
      <c r="K99" s="249" t="str">
        <f ca="1">IF(E99=12,VLOOKUP(J99,'12 лет'!$A$4:$D$75,4),IF(E99=11,VLOOKUP(J99,'11 лет'!$A$3:$E$76,5),IF(E99=13,VLOOKUP(J99,'13 лет'!$A$3:$E$75,5),IF(E99=14,VLOOKUP(J99,'14 лет'!$B$5:$I$75,8),""))))</f>
        <v/>
      </c>
      <c r="L99" s="170"/>
      <c r="M99" s="169" t="str">
        <f ca="1">IF(E99&lt;=9+OR(10),VLOOKUP(L99,'12 лет'!$A$4:$D$75,4),IF(E99&lt;=11+OR(12),"Нет",IF(E99&lt;=13+OR(14)+OR(15),"Нет", IF(E99&lt;=16+OR(17)+OR(18),VLOOKUP(L99,'14 лет'!$H$3:$I$75,2),""))))</f>
        <v/>
      </c>
      <c r="N99" s="170"/>
      <c r="O99" s="169" t="str">
        <f ca="1">IF(E99&lt;=9+OR(10),"Нет",IF(E99&lt;=11+OR(12),"Нет",IF(E99&lt;=13+OR(14)+OR(15),"Нет", IF(E99&lt;=16+OR(17)+OR(18),VLOOKUP(N99,'14 лет'!$G$3:$I$75,3),""))))</f>
        <v/>
      </c>
      <c r="P99" s="168"/>
      <c r="Q99" s="169" t="str">
        <f ca="1">IF(E99&lt;=10,"Нет",IF(E99&lt;=11+OR(12),VLOOKUP(P99,'11 лет'!$H$4:$M$75,6),IF(E99&lt;=13+OR(14)+OR(15),VLOOKUP(P99,'13 лет'!$H$4:$L$75,5),IF(E99&lt;=16+OR(17),VLOOKUP(P99,'14 лет'!$L$3:$P$75,5),""))))</f>
        <v/>
      </c>
      <c r="R99" s="109"/>
      <c r="S99" s="249" t="str">
        <f ca="1">IF(E99=12,VLOOKUP(R99,'12 лет'!$I$4:$K$75,3),IF(E99=11,VLOOKUP(R99,'11 лет'!$K$3:$M$76,3),IF(E99=13,VLOOKUP(R99,'13 лет'!$J$4:$L$75,3), IF(E99=14,VLOOKUP(R99,'14 лет'!$N$5:$P$75,3),""))))</f>
        <v/>
      </c>
      <c r="T99" s="109"/>
      <c r="U99" s="249" t="str">
        <f ca="1">IF(E99=12,VLOOKUP(T99,'12 лет'!$H$4:$K$74,4),IF(E99=11,VLOOKUP(T99,'11 лет'!$J$4:$M$75,4),IF(E99=13,VLOOKUP(T99,'13 лет'!$I$4:$L$75,4),IF(E99=14, VLOOKUP(T99,'14 лет'!$M$4:$P$74,4),""))))</f>
        <v/>
      </c>
      <c r="V99" s="109"/>
      <c r="W99" s="249" t="str">
        <f ca="1" xml:space="preserve"> IF(E99=12,VLOOKUP(V99,'12 лет'!$F$4:$K$75,6),IF(E99=11,VLOOKUP(V99,'11 лет'!$H$4:$M$75,6),IF(E99=13,VLOOKUP(V99,'13 лет'!$G$4:$L$75,6), IF(E99=14, VLOOKUP(V99,'14 лет'!$K$4:$P$74,6),""))))</f>
        <v/>
      </c>
      <c r="X99" s="171">
        <v>-20</v>
      </c>
      <c r="Y99" s="249" t="str">
        <f ca="1" xml:space="preserve"> IF(E99=12,VLOOKUP(X99,'12 лет'!$J$4:$K$75,2),IF(E99=11,VLOOKUP(X99,'11 лет'!$L$4:$M$75,2),IF(E99=13,VLOOKUP(X99,'13 лет'!$K$4:$L$75,2), IF(E99=14, VLOOKUP(X99,'14 лет'!$O$4:$P$74,2),""))))</f>
        <v/>
      </c>
      <c r="Z99" s="252"/>
      <c r="AA99" s="249" t="str">
        <f ca="1">IF(E99=12,VLOOKUP(Z99,'12 лет'!$C$4:$D$75,2),IF(E99=11,VLOOKUP(Z99,'11 лет'!$C$3:$E$76,3),IF(E99=13,VLOOKUP(Z99,'13 лет'!$C$3:$E$75,3),IF(E99=14,VLOOKUP(Z99,'14 лет'!$D$3:$I$74,6),""))))</f>
        <v/>
      </c>
      <c r="AB99" s="172"/>
      <c r="AC99" s="169" t="str">
        <f ca="1">IF(E99&lt;=9+OR(10),"Нет",IF(E99&lt;=11+OR(12),"Нет",IF(E99&lt;=13+OR(14)+OR(15),"Нет", IF(E99&lt;=16+OR(17),VLOOKUP(AB99,'14 лет'!$F$3:$I$74,4),""))))</f>
        <v/>
      </c>
      <c r="AD99" s="172"/>
      <c r="AE99" s="169" t="str">
        <f ca="1">IF(E99&lt;=11+OR(12),VLOOKUP(AD99,'11 лет'!$F$4:$M$75,8),IF(E99&lt;=13+OR(14)+OR(15),VLOOKUP(AD99,'13 лет'!$F$4:$L$75,7),""))</f>
        <v/>
      </c>
      <c r="AF99" s="172"/>
      <c r="AG99" s="176" t="str">
        <f ca="1" xml:space="preserve"> IF(E99&lt;=9+OR(10),VLOOKUP(AF99,'12 лет'!$G$4:$K$75,5),"")</f>
        <v/>
      </c>
      <c r="AH99" s="268">
        <f t="shared" ca="1" si="4"/>
        <v>0</v>
      </c>
      <c r="AI99" s="269">
        <f t="shared" ca="1" si="5"/>
        <v>30</v>
      </c>
    </row>
    <row r="100" spans="1:35" ht="15.75">
      <c r="A100" s="108"/>
      <c r="B100" s="109"/>
      <c r="C100" s="110"/>
      <c r="D100" s="110"/>
      <c r="E100" s="267">
        <f t="shared" ca="1" si="3"/>
        <v>125</v>
      </c>
      <c r="F100" s="168"/>
      <c r="G100" s="249" t="str">
        <f ca="1">IF(E100=12,"Нет",IF(E100=11,"Нет",IF(E100=13,VLOOKUP(F100,'13 лет'!$B$3:$E$75,4),IF(E100=14,VLOOKUP(F100,'14 лет'!$E$5:$I$75,5),""))))</f>
        <v/>
      </c>
      <c r="H100" s="168"/>
      <c r="I100" s="169" t="str">
        <f ca="1">IF(E100&lt;=9+OR(10),VLOOKUP(H100,'12 лет'!$B$3:$D$75,3),IF(E100&lt;=11+OR(12),"Нет",IF(E100&lt;=13+OR(14)+OR(15),"Нет",IF(E100&lt;=16+OR(17),VLOOKUP(H100,'14 лет'!$D$3:$I$75,6),""))))</f>
        <v/>
      </c>
      <c r="J100" s="251"/>
      <c r="K100" s="249" t="str">
        <f ca="1">IF(E100=12,VLOOKUP(J100,'12 лет'!$A$4:$D$75,4),IF(E100=11,VLOOKUP(J100,'11 лет'!$A$3:$E$76,5),IF(E100=13,VLOOKUP(J100,'13 лет'!$A$3:$E$75,5),IF(E100=14,VLOOKUP(J100,'14 лет'!$B$5:$I$75,8),""))))</f>
        <v/>
      </c>
      <c r="L100" s="170"/>
      <c r="M100" s="169" t="str">
        <f ca="1">IF(E100&lt;=9+OR(10),VLOOKUP(L100,'12 лет'!$A$4:$D$75,4),IF(E100&lt;=11+OR(12),"Нет",IF(E100&lt;=13+OR(14)+OR(15),"Нет", IF(E100&lt;=16+OR(17)+OR(18),VLOOKUP(L100,'14 лет'!$H$3:$I$75,2),""))))</f>
        <v/>
      </c>
      <c r="N100" s="170"/>
      <c r="O100" s="169" t="str">
        <f ca="1">IF(E100&lt;=9+OR(10),"Нет",IF(E100&lt;=11+OR(12),"Нет",IF(E100&lt;=13+OR(14)+OR(15),"Нет", IF(E100&lt;=16+OR(17)+OR(18),VLOOKUP(N100,'14 лет'!$G$3:$I$75,3),""))))</f>
        <v/>
      </c>
      <c r="P100" s="168"/>
      <c r="Q100" s="169" t="str">
        <f ca="1">IF(E100&lt;=10,"Нет",IF(E100&lt;=11+OR(12),VLOOKUP(P100,'11 лет'!$H$4:$M$75,6),IF(E100&lt;=13+OR(14)+OR(15),VLOOKUP(P100,'13 лет'!$H$4:$L$75,5),IF(E100&lt;=16+OR(17),VLOOKUP(P100,'14 лет'!$L$3:$P$75,5),""))))</f>
        <v/>
      </c>
      <c r="R100" s="109"/>
      <c r="S100" s="249" t="str">
        <f ca="1">IF(E100=12,VLOOKUP(R100,'12 лет'!$I$4:$K$75,3),IF(E100=11,VLOOKUP(R100,'11 лет'!$K$3:$M$76,3),IF(E100=13,VLOOKUP(R100,'13 лет'!$J$4:$L$75,3), IF(E100=14,VLOOKUP(R100,'14 лет'!$N$5:$P$75,3),""))))</f>
        <v/>
      </c>
      <c r="T100" s="109"/>
      <c r="U100" s="249" t="str">
        <f ca="1">IF(E100=12,VLOOKUP(T100,'12 лет'!$H$4:$K$74,4),IF(E100=11,VLOOKUP(T100,'11 лет'!$J$4:$M$75,4),IF(E100=13,VLOOKUP(T100,'13 лет'!$I$4:$L$75,4),IF(E100=14, VLOOKUP(T100,'14 лет'!$M$4:$P$74,4),""))))</f>
        <v/>
      </c>
      <c r="V100" s="109"/>
      <c r="W100" s="249" t="str">
        <f ca="1" xml:space="preserve"> IF(E100=12,VLOOKUP(V100,'12 лет'!$F$4:$K$75,6),IF(E100=11,VLOOKUP(V100,'11 лет'!$H$4:$M$75,6),IF(E100=13,VLOOKUP(V100,'13 лет'!$G$4:$L$75,6), IF(E100=14, VLOOKUP(V100,'14 лет'!$K$4:$P$74,6),""))))</f>
        <v/>
      </c>
      <c r="X100" s="171">
        <v>-20</v>
      </c>
      <c r="Y100" s="249" t="str">
        <f ca="1" xml:space="preserve"> IF(E100=12,VLOOKUP(X100,'12 лет'!$J$4:$K$75,2),IF(E100=11,VLOOKUP(X100,'11 лет'!$L$4:$M$75,2),IF(E100=13,VLOOKUP(X100,'13 лет'!$K$4:$L$75,2), IF(E100=14, VLOOKUP(X100,'14 лет'!$O$4:$P$74,2),""))))</f>
        <v/>
      </c>
      <c r="Z100" s="252"/>
      <c r="AA100" s="249" t="str">
        <f ca="1">IF(E100=12,VLOOKUP(Z100,'12 лет'!$C$4:$D$75,2),IF(E100=11,VLOOKUP(Z100,'11 лет'!$C$3:$E$76,3),IF(E100=13,VLOOKUP(Z100,'13 лет'!$C$3:$E$75,3),IF(E100=14,VLOOKUP(Z100,'14 лет'!$D$3:$I$74,6),""))))</f>
        <v/>
      </c>
      <c r="AB100" s="172"/>
      <c r="AC100" s="169" t="str">
        <f ca="1">IF(E100&lt;=9+OR(10),"Нет",IF(E100&lt;=11+OR(12),"Нет",IF(E100&lt;=13+OR(14)+OR(15),"Нет", IF(E100&lt;=16+OR(17),VLOOKUP(AB100,'14 лет'!$F$3:$I$74,4),""))))</f>
        <v/>
      </c>
      <c r="AD100" s="172"/>
      <c r="AE100" s="169" t="str">
        <f ca="1">IF(E100&lt;=11+OR(12),VLOOKUP(AD100,'11 лет'!$F$4:$M$75,8),IF(E100&lt;=13+OR(14)+OR(15),VLOOKUP(AD100,'13 лет'!$F$4:$L$75,7),""))</f>
        <v/>
      </c>
      <c r="AF100" s="172"/>
      <c r="AG100" s="176" t="str">
        <f ca="1" xml:space="preserve"> IF(E100&lt;=9+OR(10),VLOOKUP(AF100,'12 лет'!$G$4:$K$75,5),"")</f>
        <v/>
      </c>
      <c r="AH100" s="268">
        <f t="shared" ca="1" si="4"/>
        <v>0</v>
      </c>
      <c r="AI100" s="269">
        <f t="shared" ca="1" si="5"/>
        <v>30</v>
      </c>
    </row>
    <row r="101" spans="1:35" ht="15.75">
      <c r="A101" s="108"/>
      <c r="B101" s="109"/>
      <c r="C101" s="110"/>
      <c r="D101" s="110"/>
      <c r="E101" s="267">
        <f t="shared" ca="1" si="3"/>
        <v>125</v>
      </c>
      <c r="F101" s="168"/>
      <c r="G101" s="249" t="str">
        <f ca="1">IF(E101=12,"Нет",IF(E101=11,"Нет",IF(E101=13,VLOOKUP(F101,'13 лет'!$B$3:$E$75,4),IF(E101=14,VLOOKUP(F101,'14 лет'!$E$5:$I$75,5),""))))</f>
        <v/>
      </c>
      <c r="H101" s="168"/>
      <c r="I101" s="169" t="str">
        <f ca="1">IF(E101&lt;=9+OR(10),VLOOKUP(H101,'12 лет'!$B$3:$D$75,3),IF(E101&lt;=11+OR(12),"Нет",IF(E101&lt;=13+OR(14)+OR(15),"Нет",IF(E101&lt;=16+OR(17),VLOOKUP(H101,'14 лет'!$D$3:$I$75,6),""))))</f>
        <v/>
      </c>
      <c r="J101" s="251"/>
      <c r="K101" s="249" t="str">
        <f ca="1">IF(E101=12,VLOOKUP(J101,'12 лет'!$A$4:$D$75,4),IF(E101=11,VLOOKUP(J101,'11 лет'!$A$3:$E$76,5),IF(E101=13,VLOOKUP(J101,'13 лет'!$A$3:$E$75,5),IF(E101=14,VLOOKUP(J101,'14 лет'!$B$5:$I$75,8),""))))</f>
        <v/>
      </c>
      <c r="L101" s="170"/>
      <c r="M101" s="169" t="str">
        <f ca="1">IF(E101&lt;=9+OR(10),VLOOKUP(L101,'12 лет'!$A$4:$D$75,4),IF(E101&lt;=11+OR(12),"Нет",IF(E101&lt;=13+OR(14)+OR(15),"Нет", IF(E101&lt;=16+OR(17)+OR(18),VLOOKUP(L101,'14 лет'!$H$3:$I$75,2),""))))</f>
        <v/>
      </c>
      <c r="N101" s="170"/>
      <c r="O101" s="169" t="str">
        <f ca="1">IF(E101&lt;=9+OR(10),"Нет",IF(E101&lt;=11+OR(12),"Нет",IF(E101&lt;=13+OR(14)+OR(15),"Нет", IF(E101&lt;=16+OR(17)+OR(18),VLOOKUP(N101,'14 лет'!$G$3:$I$75,3),""))))</f>
        <v/>
      </c>
      <c r="P101" s="168"/>
      <c r="Q101" s="169" t="str">
        <f ca="1">IF(E101&lt;=10,"Нет",IF(E101&lt;=11+OR(12),VLOOKUP(P101,'11 лет'!$H$4:$M$75,6),IF(E101&lt;=13+OR(14)+OR(15),VLOOKUP(P101,'13 лет'!$H$4:$L$75,5),IF(E101&lt;=16+OR(17),VLOOKUP(P101,'14 лет'!$L$3:$P$75,5),""))))</f>
        <v/>
      </c>
      <c r="R101" s="109"/>
      <c r="S101" s="249" t="str">
        <f ca="1">IF(E101=12,VLOOKUP(R101,'12 лет'!$I$4:$K$75,3),IF(E101=11,VLOOKUP(R101,'11 лет'!$K$3:$M$76,3),IF(E101=13,VLOOKUP(R101,'13 лет'!$J$4:$L$75,3), IF(E101=14,VLOOKUP(R101,'14 лет'!$N$5:$P$75,3),""))))</f>
        <v/>
      </c>
      <c r="T101" s="109"/>
      <c r="U101" s="249" t="str">
        <f ca="1">IF(E101=12,VLOOKUP(T101,'12 лет'!$H$4:$K$74,4),IF(E101=11,VLOOKUP(T101,'11 лет'!$J$4:$M$75,4),IF(E101=13,VLOOKUP(T101,'13 лет'!$I$4:$L$75,4),IF(E101=14, VLOOKUP(T101,'14 лет'!$M$4:$P$74,4),""))))</f>
        <v/>
      </c>
      <c r="V101" s="109"/>
      <c r="W101" s="249" t="str">
        <f ca="1" xml:space="preserve"> IF(E101=12,VLOOKUP(V101,'12 лет'!$F$4:$K$75,6),IF(E101=11,VLOOKUP(V101,'11 лет'!$H$4:$M$75,6),IF(E101=13,VLOOKUP(V101,'13 лет'!$G$4:$L$75,6), IF(E101=14, VLOOKUP(V101,'14 лет'!$K$4:$P$74,6),""))))</f>
        <v/>
      </c>
      <c r="X101" s="171">
        <v>-20</v>
      </c>
      <c r="Y101" s="249" t="str">
        <f ca="1" xml:space="preserve"> IF(E101=12,VLOOKUP(X101,'12 лет'!$J$4:$K$75,2),IF(E101=11,VLOOKUP(X101,'11 лет'!$L$4:$M$75,2),IF(E101=13,VLOOKUP(X101,'13 лет'!$K$4:$L$75,2), IF(E101=14, VLOOKUP(X101,'14 лет'!$O$4:$P$74,2),""))))</f>
        <v/>
      </c>
      <c r="Z101" s="252"/>
      <c r="AA101" s="249" t="str">
        <f ca="1">IF(E101=12,VLOOKUP(Z101,'12 лет'!$C$4:$D$75,2),IF(E101=11,VLOOKUP(Z101,'11 лет'!$C$3:$E$76,3),IF(E101=13,VLOOKUP(Z101,'13 лет'!$C$3:$E$75,3),IF(E101=14,VLOOKUP(Z101,'14 лет'!$D$3:$I$74,6),""))))</f>
        <v/>
      </c>
      <c r="AB101" s="172"/>
      <c r="AC101" s="169" t="str">
        <f ca="1">IF(E101&lt;=9+OR(10),"Нет",IF(E101&lt;=11+OR(12),"Нет",IF(E101&lt;=13+OR(14)+OR(15),"Нет", IF(E101&lt;=16+OR(17),VLOOKUP(AB101,'14 лет'!$F$3:$I$74,4),""))))</f>
        <v/>
      </c>
      <c r="AD101" s="172"/>
      <c r="AE101" s="169" t="str">
        <f ca="1">IF(E101&lt;=11+OR(12),VLOOKUP(AD101,'11 лет'!$F$4:$M$75,8),IF(E101&lt;=13+OR(14)+OR(15),VLOOKUP(AD101,'13 лет'!$F$4:$L$75,7),""))</f>
        <v/>
      </c>
      <c r="AF101" s="172"/>
      <c r="AG101" s="176" t="str">
        <f ca="1" xml:space="preserve"> IF(E101&lt;=9+OR(10),VLOOKUP(AF101,'12 лет'!$G$4:$K$75,5),"")</f>
        <v/>
      </c>
      <c r="AH101" s="268">
        <f t="shared" ca="1" si="4"/>
        <v>0</v>
      </c>
      <c r="AI101" s="269">
        <f t="shared" ca="1" si="5"/>
        <v>30</v>
      </c>
    </row>
    <row r="102" spans="1:35" ht="15.75">
      <c r="A102" s="108"/>
      <c r="B102" s="109"/>
      <c r="C102" s="110"/>
      <c r="D102" s="110"/>
      <c r="E102" s="267">
        <f t="shared" ca="1" si="3"/>
        <v>125</v>
      </c>
      <c r="F102" s="168"/>
      <c r="G102" s="249" t="str">
        <f ca="1">IF(E102=12,"Нет",IF(E102=11,"Нет",IF(E102=13,VLOOKUP(F102,'13 лет'!$B$3:$E$75,4),IF(E102=14,VLOOKUP(F102,'14 лет'!$E$5:$I$75,5),""))))</f>
        <v/>
      </c>
      <c r="H102" s="168"/>
      <c r="I102" s="169" t="str">
        <f ca="1">IF(E102&lt;=9+OR(10),VLOOKUP(H102,'12 лет'!$B$3:$D$75,3),IF(E102&lt;=11+OR(12),"Нет",IF(E102&lt;=13+OR(14)+OR(15),"Нет",IF(E102&lt;=16+OR(17),VLOOKUP(H102,'14 лет'!$D$3:$I$75,6),""))))</f>
        <v/>
      </c>
      <c r="J102" s="251"/>
      <c r="K102" s="249" t="str">
        <f ca="1">IF(E102=12,VLOOKUP(J102,'12 лет'!$A$4:$D$75,4),IF(E102=11,VLOOKUP(J102,'11 лет'!$A$3:$E$76,5),IF(E102=13,VLOOKUP(J102,'13 лет'!$A$3:$E$75,5),IF(E102=14,VLOOKUP(J102,'14 лет'!$B$5:$I$75,8),""))))</f>
        <v/>
      </c>
      <c r="L102" s="170"/>
      <c r="M102" s="169" t="str">
        <f ca="1">IF(E102&lt;=9+OR(10),VLOOKUP(L102,'12 лет'!$A$4:$D$75,4),IF(E102&lt;=11+OR(12),"Нет",IF(E102&lt;=13+OR(14)+OR(15),"Нет", IF(E102&lt;=16+OR(17)+OR(18),VLOOKUP(L102,'14 лет'!$H$3:$I$75,2),""))))</f>
        <v/>
      </c>
      <c r="N102" s="170"/>
      <c r="O102" s="169" t="str">
        <f ca="1">IF(E102&lt;=9+OR(10),"Нет",IF(E102&lt;=11+OR(12),"Нет",IF(E102&lt;=13+OR(14)+OR(15),"Нет", IF(E102&lt;=16+OR(17)+OR(18),VLOOKUP(N102,'14 лет'!$G$3:$I$75,3),""))))</f>
        <v/>
      </c>
      <c r="P102" s="168"/>
      <c r="Q102" s="169" t="str">
        <f ca="1">IF(E102&lt;=10,"Нет",IF(E102&lt;=11+OR(12),VLOOKUP(P102,'11 лет'!$H$4:$M$75,6),IF(E102&lt;=13+OR(14)+OR(15),VLOOKUP(P102,'13 лет'!$H$4:$L$75,5),IF(E102&lt;=16+OR(17),VLOOKUP(P102,'14 лет'!$L$3:$P$75,5),""))))</f>
        <v/>
      </c>
      <c r="R102" s="109"/>
      <c r="S102" s="249" t="str">
        <f ca="1">IF(E102=12,VLOOKUP(R102,'12 лет'!$I$4:$K$75,3),IF(E102=11,VLOOKUP(R102,'11 лет'!$K$3:$M$76,3),IF(E102=13,VLOOKUP(R102,'13 лет'!$J$4:$L$75,3), IF(E102=14,VLOOKUP(R102,'14 лет'!$N$5:$P$75,3),""))))</f>
        <v/>
      </c>
      <c r="T102" s="109"/>
      <c r="U102" s="249" t="str">
        <f ca="1">IF(E102=12,VLOOKUP(T102,'12 лет'!$H$4:$K$74,4),IF(E102=11,VLOOKUP(T102,'11 лет'!$J$4:$M$75,4),IF(E102=13,VLOOKUP(T102,'13 лет'!$I$4:$L$75,4),IF(E102=14, VLOOKUP(T102,'14 лет'!$M$4:$P$74,4),""))))</f>
        <v/>
      </c>
      <c r="V102" s="109"/>
      <c r="W102" s="249" t="str">
        <f ca="1" xml:space="preserve"> IF(E102=12,VLOOKUP(V102,'12 лет'!$F$4:$K$75,6),IF(E102=11,VLOOKUP(V102,'11 лет'!$H$4:$M$75,6),IF(E102=13,VLOOKUP(V102,'13 лет'!$G$4:$L$75,6), IF(E102=14, VLOOKUP(V102,'14 лет'!$K$4:$P$74,6),""))))</f>
        <v/>
      </c>
      <c r="X102" s="171">
        <v>-20</v>
      </c>
      <c r="Y102" s="249" t="str">
        <f ca="1" xml:space="preserve"> IF(E102=12,VLOOKUP(X102,'12 лет'!$J$4:$K$75,2),IF(E102=11,VLOOKUP(X102,'11 лет'!$L$4:$M$75,2),IF(E102=13,VLOOKUP(X102,'13 лет'!$K$4:$L$75,2), IF(E102=14, VLOOKUP(X102,'14 лет'!$O$4:$P$74,2),""))))</f>
        <v/>
      </c>
      <c r="Z102" s="252"/>
      <c r="AA102" s="249" t="str">
        <f ca="1">IF(E102=12,VLOOKUP(Z102,'12 лет'!$C$4:$D$75,2),IF(E102=11,VLOOKUP(Z102,'11 лет'!$C$3:$E$76,3),IF(E102=13,VLOOKUP(Z102,'13 лет'!$C$3:$E$75,3),IF(E102=14,VLOOKUP(Z102,'14 лет'!$D$3:$I$74,6),""))))</f>
        <v/>
      </c>
      <c r="AB102" s="172"/>
      <c r="AC102" s="169" t="str">
        <f ca="1">IF(E102&lt;=9+OR(10),"Нет",IF(E102&lt;=11+OR(12),"Нет",IF(E102&lt;=13+OR(14)+OR(15),"Нет", IF(E102&lt;=16+OR(17),VLOOKUP(AB102,'14 лет'!$F$3:$I$74,4),""))))</f>
        <v/>
      </c>
      <c r="AD102" s="172"/>
      <c r="AE102" s="169" t="str">
        <f ca="1">IF(E102&lt;=11+OR(12),VLOOKUP(AD102,'11 лет'!$F$4:$M$75,8),IF(E102&lt;=13+OR(14)+OR(15),VLOOKUP(AD102,'13 лет'!$F$4:$L$75,7),""))</f>
        <v/>
      </c>
      <c r="AF102" s="172"/>
      <c r="AG102" s="176" t="str">
        <f ca="1" xml:space="preserve"> IF(E102&lt;=9+OR(10),VLOOKUP(AF102,'12 лет'!$G$4:$K$75,5),"")</f>
        <v/>
      </c>
      <c r="AH102" s="268">
        <f t="shared" ca="1" si="4"/>
        <v>0</v>
      </c>
      <c r="AI102" s="269">
        <f t="shared" ca="1" si="5"/>
        <v>30</v>
      </c>
    </row>
    <row r="103" spans="1:35" ht="15.75">
      <c r="A103" s="108"/>
      <c r="B103" s="109"/>
      <c r="C103" s="110"/>
      <c r="D103" s="110"/>
      <c r="E103" s="267">
        <f t="shared" ca="1" si="3"/>
        <v>125</v>
      </c>
      <c r="F103" s="168"/>
      <c r="G103" s="249" t="str">
        <f ca="1">IF(E103=12,"Нет",IF(E103=11,"Нет",IF(E103=13,VLOOKUP(F103,'13 лет'!$B$3:$E$75,4),IF(E103=14,VLOOKUP(F103,'14 лет'!$E$5:$I$75,5),""))))</f>
        <v/>
      </c>
      <c r="H103" s="168"/>
      <c r="I103" s="169" t="str">
        <f ca="1">IF(E103&lt;=9+OR(10),VLOOKUP(H103,'12 лет'!$B$3:$D$75,3),IF(E103&lt;=11+OR(12),"Нет",IF(E103&lt;=13+OR(14)+OR(15),"Нет",IF(E103&lt;=16+OR(17),VLOOKUP(H103,'14 лет'!$D$3:$I$75,6),""))))</f>
        <v/>
      </c>
      <c r="J103" s="251"/>
      <c r="K103" s="249" t="str">
        <f ca="1">IF(E103=12,VLOOKUP(J103,'12 лет'!$A$4:$D$75,4),IF(E103=11,VLOOKUP(J103,'11 лет'!$A$3:$E$76,5),IF(E103=13,VLOOKUP(J103,'13 лет'!$A$3:$E$75,5),IF(E103=14,VLOOKUP(J103,'14 лет'!$B$5:$I$75,8),""))))</f>
        <v/>
      </c>
      <c r="L103" s="170"/>
      <c r="M103" s="169" t="str">
        <f ca="1">IF(E103&lt;=9+OR(10),VLOOKUP(L103,'12 лет'!$A$4:$D$75,4),IF(E103&lt;=11+OR(12),"Нет",IF(E103&lt;=13+OR(14)+OR(15),"Нет", IF(E103&lt;=16+OR(17)+OR(18),VLOOKUP(L103,'14 лет'!$H$3:$I$75,2),""))))</f>
        <v/>
      </c>
      <c r="N103" s="170"/>
      <c r="O103" s="169" t="str">
        <f ca="1">IF(E103&lt;=9+OR(10),"Нет",IF(E103&lt;=11+OR(12),"Нет",IF(E103&lt;=13+OR(14)+OR(15),"Нет", IF(E103&lt;=16+OR(17)+OR(18),VLOOKUP(N103,'14 лет'!$G$3:$I$75,3),""))))</f>
        <v/>
      </c>
      <c r="P103" s="168"/>
      <c r="Q103" s="169" t="str">
        <f ca="1">IF(E103&lt;=10,"Нет",IF(E103&lt;=11+OR(12),VLOOKUP(P103,'11 лет'!$H$4:$M$75,6),IF(E103&lt;=13+OR(14)+OR(15),VLOOKUP(P103,'13 лет'!$H$4:$L$75,5),IF(E103&lt;=16+OR(17),VLOOKUP(P103,'14 лет'!$L$3:$P$75,5),""))))</f>
        <v/>
      </c>
      <c r="R103" s="109"/>
      <c r="S103" s="249" t="str">
        <f ca="1">IF(E103=12,VLOOKUP(R103,'12 лет'!$I$4:$K$75,3),IF(E103=11,VLOOKUP(R103,'11 лет'!$K$3:$M$76,3),IF(E103=13,VLOOKUP(R103,'13 лет'!$J$4:$L$75,3), IF(E103=14,VLOOKUP(R103,'14 лет'!$N$5:$P$75,3),""))))</f>
        <v/>
      </c>
      <c r="T103" s="109"/>
      <c r="U103" s="249" t="str">
        <f ca="1">IF(E103=12,VLOOKUP(T103,'12 лет'!$H$4:$K$74,4),IF(E103=11,VLOOKUP(T103,'11 лет'!$J$4:$M$75,4),IF(E103=13,VLOOKUP(T103,'13 лет'!$I$4:$L$75,4),IF(E103=14, VLOOKUP(T103,'14 лет'!$M$4:$P$74,4),""))))</f>
        <v/>
      </c>
      <c r="V103" s="109"/>
      <c r="W103" s="249" t="str">
        <f ca="1" xml:space="preserve"> IF(E103=12,VLOOKUP(V103,'12 лет'!$F$4:$K$75,6),IF(E103=11,VLOOKUP(V103,'11 лет'!$H$4:$M$75,6),IF(E103=13,VLOOKUP(V103,'13 лет'!$G$4:$L$75,6), IF(E103=14, VLOOKUP(V103,'14 лет'!$K$4:$P$74,6),""))))</f>
        <v/>
      </c>
      <c r="X103" s="171">
        <v>-20</v>
      </c>
      <c r="Y103" s="249" t="str">
        <f ca="1" xml:space="preserve"> IF(E103=12,VLOOKUP(X103,'12 лет'!$J$4:$K$75,2),IF(E103=11,VLOOKUP(X103,'11 лет'!$L$4:$M$75,2),IF(E103=13,VLOOKUP(X103,'13 лет'!$K$4:$L$75,2), IF(E103=14, VLOOKUP(X103,'14 лет'!$O$4:$P$74,2),""))))</f>
        <v/>
      </c>
      <c r="Z103" s="252"/>
      <c r="AA103" s="249" t="str">
        <f ca="1">IF(E103=12,VLOOKUP(Z103,'12 лет'!$C$4:$D$75,2),IF(E103=11,VLOOKUP(Z103,'11 лет'!$C$3:$E$76,3),IF(E103=13,VLOOKUP(Z103,'13 лет'!$C$3:$E$75,3),IF(E103=14,VLOOKUP(Z103,'14 лет'!$D$3:$I$74,6),""))))</f>
        <v/>
      </c>
      <c r="AB103" s="172"/>
      <c r="AC103" s="169" t="str">
        <f ca="1">IF(E103&lt;=9+OR(10),"Нет",IF(E103&lt;=11+OR(12),"Нет",IF(E103&lt;=13+OR(14)+OR(15),"Нет", IF(E103&lt;=16+OR(17),VLOOKUP(AB103,'14 лет'!$F$3:$I$74,4),""))))</f>
        <v/>
      </c>
      <c r="AD103" s="172"/>
      <c r="AE103" s="169" t="str">
        <f ca="1">IF(E103&lt;=11+OR(12),VLOOKUP(AD103,'11 лет'!$F$4:$M$75,8),IF(E103&lt;=13+OR(14)+OR(15),VLOOKUP(AD103,'13 лет'!$F$4:$L$75,7),""))</f>
        <v/>
      </c>
      <c r="AF103" s="172"/>
      <c r="AG103" s="176" t="str">
        <f ca="1" xml:space="preserve"> IF(E103&lt;=9+OR(10),VLOOKUP(AF103,'12 лет'!$G$4:$K$75,5),"")</f>
        <v/>
      </c>
      <c r="AH103" s="268">
        <f t="shared" ca="1" si="4"/>
        <v>0</v>
      </c>
      <c r="AI103" s="269">
        <f t="shared" ca="1" si="5"/>
        <v>30</v>
      </c>
    </row>
    <row r="104" spans="1:35" ht="15.75">
      <c r="A104" s="108"/>
      <c r="B104" s="109"/>
      <c r="C104" s="110"/>
      <c r="D104" s="110"/>
      <c r="E104" s="267">
        <f t="shared" ca="1" si="3"/>
        <v>125</v>
      </c>
      <c r="F104" s="168"/>
      <c r="G104" s="249" t="str">
        <f ca="1">IF(E104=12,"Нет",IF(E104=11,"Нет",IF(E104=13,VLOOKUP(F104,'13 лет'!$B$3:$E$75,4),IF(E104=14,VLOOKUP(F104,'14 лет'!$E$5:$I$75,5),""))))</f>
        <v/>
      </c>
      <c r="H104" s="168"/>
      <c r="I104" s="169" t="str">
        <f ca="1">IF(E104&lt;=9+OR(10),VLOOKUP(H104,'12 лет'!$B$3:$D$75,3),IF(E104&lt;=11+OR(12),"Нет",IF(E104&lt;=13+OR(14)+OR(15),"Нет",IF(E104&lt;=16+OR(17),VLOOKUP(H104,'14 лет'!$D$3:$I$75,6),""))))</f>
        <v/>
      </c>
      <c r="J104" s="251"/>
      <c r="K104" s="249" t="str">
        <f ca="1">IF(E104=12,VLOOKUP(J104,'12 лет'!$A$4:$D$75,4),IF(E104=11,VLOOKUP(J104,'11 лет'!$A$3:$E$76,5),IF(E104=13,VLOOKUP(J104,'13 лет'!$A$3:$E$75,5),IF(E104=14,VLOOKUP(J104,'14 лет'!$B$5:$I$75,8),""))))</f>
        <v/>
      </c>
      <c r="L104" s="170"/>
      <c r="M104" s="169" t="str">
        <f ca="1">IF(E104&lt;=9+OR(10),VLOOKUP(L104,'12 лет'!$A$4:$D$75,4),IF(E104&lt;=11+OR(12),"Нет",IF(E104&lt;=13+OR(14)+OR(15),"Нет", IF(E104&lt;=16+OR(17)+OR(18),VLOOKUP(L104,'14 лет'!$H$3:$I$75,2),""))))</f>
        <v/>
      </c>
      <c r="N104" s="170"/>
      <c r="O104" s="169" t="str">
        <f ca="1">IF(E104&lt;=9+OR(10),"Нет",IF(E104&lt;=11+OR(12),"Нет",IF(E104&lt;=13+OR(14)+OR(15),"Нет", IF(E104&lt;=16+OR(17)+OR(18),VLOOKUP(N104,'14 лет'!$G$3:$I$75,3),""))))</f>
        <v/>
      </c>
      <c r="P104" s="168"/>
      <c r="Q104" s="169" t="str">
        <f ca="1">IF(E104&lt;=10,"Нет",IF(E104&lt;=11+OR(12),VLOOKUP(P104,'11 лет'!$H$4:$M$75,6),IF(E104&lt;=13+OR(14)+OR(15),VLOOKUP(P104,'13 лет'!$H$4:$L$75,5),IF(E104&lt;=16+OR(17),VLOOKUP(P104,'14 лет'!$L$3:$P$75,5),""))))</f>
        <v/>
      </c>
      <c r="R104" s="109"/>
      <c r="S104" s="249" t="str">
        <f ca="1">IF(E104=12,VLOOKUP(R104,'12 лет'!$I$4:$K$75,3),IF(E104=11,VLOOKUP(R104,'11 лет'!$K$3:$M$76,3),IF(E104=13,VLOOKUP(R104,'13 лет'!$J$4:$L$75,3), IF(E104=14,VLOOKUP(R104,'14 лет'!$N$5:$P$75,3),""))))</f>
        <v/>
      </c>
      <c r="T104" s="109"/>
      <c r="U104" s="249" t="str">
        <f ca="1">IF(E104=12,VLOOKUP(T104,'12 лет'!$H$4:$K$74,4),IF(E104=11,VLOOKUP(T104,'11 лет'!$J$4:$M$75,4),IF(E104=13,VLOOKUP(T104,'13 лет'!$I$4:$L$75,4),IF(E104=14, VLOOKUP(T104,'14 лет'!$M$4:$P$74,4),""))))</f>
        <v/>
      </c>
      <c r="V104" s="109"/>
      <c r="W104" s="249" t="str">
        <f ca="1" xml:space="preserve"> IF(E104=12,VLOOKUP(V104,'12 лет'!$F$4:$K$75,6),IF(E104=11,VLOOKUP(V104,'11 лет'!$H$4:$M$75,6),IF(E104=13,VLOOKUP(V104,'13 лет'!$G$4:$L$75,6), IF(E104=14, VLOOKUP(V104,'14 лет'!$K$4:$P$74,6),""))))</f>
        <v/>
      </c>
      <c r="X104" s="171">
        <v>-20</v>
      </c>
      <c r="Y104" s="249" t="str">
        <f ca="1" xml:space="preserve"> IF(E104=12,VLOOKUP(X104,'12 лет'!$J$4:$K$75,2),IF(E104=11,VLOOKUP(X104,'11 лет'!$L$4:$M$75,2),IF(E104=13,VLOOKUP(X104,'13 лет'!$K$4:$L$75,2), IF(E104=14, VLOOKUP(X104,'14 лет'!$O$4:$P$74,2),""))))</f>
        <v/>
      </c>
      <c r="Z104" s="252"/>
      <c r="AA104" s="249" t="str">
        <f ca="1">IF(E104=12,VLOOKUP(Z104,'12 лет'!$C$4:$D$75,2),IF(E104=11,VLOOKUP(Z104,'11 лет'!$C$3:$E$76,3),IF(E104=13,VLOOKUP(Z104,'13 лет'!$C$3:$E$75,3),IF(E104=14,VLOOKUP(Z104,'14 лет'!$D$3:$I$74,6),""))))</f>
        <v/>
      </c>
      <c r="AB104" s="172"/>
      <c r="AC104" s="169" t="str">
        <f ca="1">IF(E104&lt;=9+OR(10),"Нет",IF(E104&lt;=11+OR(12),"Нет",IF(E104&lt;=13+OR(14)+OR(15),"Нет", IF(E104&lt;=16+OR(17),VLOOKUP(AB104,'14 лет'!$F$3:$I$74,4),""))))</f>
        <v/>
      </c>
      <c r="AD104" s="172"/>
      <c r="AE104" s="169" t="str">
        <f ca="1">IF(E104&lt;=11+OR(12),VLOOKUP(AD104,'11 лет'!$F$4:$M$75,8),IF(E104&lt;=13+OR(14)+OR(15),VLOOKUP(AD104,'13 лет'!$F$4:$L$75,7),""))</f>
        <v/>
      </c>
      <c r="AF104" s="172"/>
      <c r="AG104" s="176" t="str">
        <f ca="1" xml:space="preserve"> IF(E104&lt;=9+OR(10),VLOOKUP(AF104,'12 лет'!$G$4:$K$75,5),"")</f>
        <v/>
      </c>
      <c r="AH104" s="268">
        <f t="shared" ca="1" si="4"/>
        <v>0</v>
      </c>
      <c r="AI104" s="269">
        <f t="shared" ca="1" si="5"/>
        <v>30</v>
      </c>
    </row>
    <row r="105" spans="1:35" ht="15.75">
      <c r="A105" s="108"/>
      <c r="B105" s="109"/>
      <c r="C105" s="110"/>
      <c r="D105" s="110"/>
      <c r="E105" s="267">
        <f t="shared" ca="1" si="3"/>
        <v>125</v>
      </c>
      <c r="F105" s="168"/>
      <c r="G105" s="249" t="str">
        <f ca="1">IF(E105=12,"Нет",IF(E105=11,"Нет",IF(E105=13,VLOOKUP(F105,'13 лет'!$B$3:$E$75,4),IF(E105=14,VLOOKUP(F105,'14 лет'!$E$5:$I$75,5),""))))</f>
        <v/>
      </c>
      <c r="H105" s="168"/>
      <c r="I105" s="169" t="str">
        <f ca="1">IF(E105&lt;=9+OR(10),VLOOKUP(H105,'12 лет'!$B$3:$D$75,3),IF(E105&lt;=11+OR(12),"Нет",IF(E105&lt;=13+OR(14)+OR(15),"Нет",IF(E105&lt;=16+OR(17),VLOOKUP(H105,'14 лет'!$D$3:$I$75,6),""))))</f>
        <v/>
      </c>
      <c r="J105" s="251"/>
      <c r="K105" s="249" t="str">
        <f ca="1">IF(E105=12,VLOOKUP(J105,'12 лет'!$A$4:$D$75,4),IF(E105=11,VLOOKUP(J105,'11 лет'!$A$3:$E$76,5),IF(E105=13,VLOOKUP(J105,'13 лет'!$A$3:$E$75,5),IF(E105=14,VLOOKUP(J105,'14 лет'!$B$5:$I$75,8),""))))</f>
        <v/>
      </c>
      <c r="L105" s="170"/>
      <c r="M105" s="169" t="str">
        <f ca="1">IF(E105&lt;=9+OR(10),VLOOKUP(L105,'12 лет'!$A$4:$D$75,4),IF(E105&lt;=11+OR(12),"Нет",IF(E105&lt;=13+OR(14)+OR(15),"Нет", IF(E105&lt;=16+OR(17)+OR(18),VLOOKUP(L105,'14 лет'!$H$3:$I$75,2),""))))</f>
        <v/>
      </c>
      <c r="N105" s="170"/>
      <c r="O105" s="169" t="str">
        <f ca="1">IF(E105&lt;=9+OR(10),"Нет",IF(E105&lt;=11+OR(12),"Нет",IF(E105&lt;=13+OR(14)+OR(15),"Нет", IF(E105&lt;=16+OR(17)+OR(18),VLOOKUP(N105,'14 лет'!$G$3:$I$75,3),""))))</f>
        <v/>
      </c>
      <c r="P105" s="168"/>
      <c r="Q105" s="169" t="str">
        <f ca="1">IF(E105&lt;=10,"Нет",IF(E105&lt;=11+OR(12),VLOOKUP(P105,'11 лет'!$H$4:$M$75,6),IF(E105&lt;=13+OR(14)+OR(15),VLOOKUP(P105,'13 лет'!$H$4:$L$75,5),IF(E105&lt;=16+OR(17),VLOOKUP(P105,'14 лет'!$L$3:$P$75,5),""))))</f>
        <v/>
      </c>
      <c r="R105" s="109"/>
      <c r="S105" s="249" t="str">
        <f ca="1">IF(E105=12,VLOOKUP(R105,'12 лет'!$I$4:$K$75,3),IF(E105=11,VLOOKUP(R105,'11 лет'!$K$3:$M$76,3),IF(E105=13,VLOOKUP(R105,'13 лет'!$J$4:$L$75,3), IF(E105=14,VLOOKUP(R105,'14 лет'!$N$5:$P$75,3),""))))</f>
        <v/>
      </c>
      <c r="T105" s="109"/>
      <c r="U105" s="249" t="str">
        <f ca="1">IF(E105=12,VLOOKUP(T105,'12 лет'!$H$4:$K$74,4),IF(E105=11,VLOOKUP(T105,'11 лет'!$J$4:$M$75,4),IF(E105=13,VLOOKUP(T105,'13 лет'!$I$4:$L$75,4),IF(E105=14, VLOOKUP(T105,'14 лет'!$M$4:$P$74,4),""))))</f>
        <v/>
      </c>
      <c r="V105" s="109"/>
      <c r="W105" s="249" t="str">
        <f ca="1" xml:space="preserve"> IF(E105=12,VLOOKUP(V105,'12 лет'!$F$4:$K$75,6),IF(E105=11,VLOOKUP(V105,'11 лет'!$H$4:$M$75,6),IF(E105=13,VLOOKUP(V105,'13 лет'!$G$4:$L$75,6), IF(E105=14, VLOOKUP(V105,'14 лет'!$K$4:$P$74,6),""))))</f>
        <v/>
      </c>
      <c r="X105" s="171">
        <v>-20</v>
      </c>
      <c r="Y105" s="249" t="str">
        <f ca="1" xml:space="preserve"> IF(E105=12,VLOOKUP(X105,'12 лет'!$J$4:$K$75,2),IF(E105=11,VLOOKUP(X105,'11 лет'!$L$4:$M$75,2),IF(E105=13,VLOOKUP(X105,'13 лет'!$K$4:$L$75,2), IF(E105=14, VLOOKUP(X105,'14 лет'!$O$4:$P$74,2),""))))</f>
        <v/>
      </c>
      <c r="Z105" s="252"/>
      <c r="AA105" s="249" t="str">
        <f ca="1">IF(E105=12,VLOOKUP(Z105,'12 лет'!$C$4:$D$75,2),IF(E105=11,VLOOKUP(Z105,'11 лет'!$C$3:$E$76,3),IF(E105=13,VLOOKUP(Z105,'13 лет'!$C$3:$E$75,3),IF(E105=14,VLOOKUP(Z105,'14 лет'!$D$3:$I$74,6),""))))</f>
        <v/>
      </c>
      <c r="AB105" s="172"/>
      <c r="AC105" s="169" t="str">
        <f ca="1">IF(E105&lt;=9+OR(10),"Нет",IF(E105&lt;=11+OR(12),"Нет",IF(E105&lt;=13+OR(14)+OR(15),"Нет", IF(E105&lt;=16+OR(17),VLOOKUP(AB105,'14 лет'!$F$3:$I$74,4),""))))</f>
        <v/>
      </c>
      <c r="AD105" s="172"/>
      <c r="AE105" s="169" t="str">
        <f ca="1">IF(E105&lt;=11+OR(12),VLOOKUP(AD105,'11 лет'!$F$4:$M$75,8),IF(E105&lt;=13+OR(14)+OR(15),VLOOKUP(AD105,'13 лет'!$F$4:$L$75,7),""))</f>
        <v/>
      </c>
      <c r="AF105" s="172"/>
      <c r="AG105" s="176" t="str">
        <f ca="1" xml:space="preserve"> IF(E105&lt;=9+OR(10),VLOOKUP(AF105,'12 лет'!$G$4:$K$75,5),"")</f>
        <v/>
      </c>
      <c r="AH105" s="268">
        <f t="shared" ca="1" si="4"/>
        <v>0</v>
      </c>
      <c r="AI105" s="269">
        <f t="shared" ca="1" si="5"/>
        <v>30</v>
      </c>
    </row>
    <row r="106" spans="1:35" ht="15.75">
      <c r="A106" s="108"/>
      <c r="B106" s="109"/>
      <c r="C106" s="110"/>
      <c r="D106" s="110"/>
      <c r="E106" s="267">
        <f t="shared" ca="1" si="3"/>
        <v>125</v>
      </c>
      <c r="F106" s="168"/>
      <c r="G106" s="249" t="str">
        <f ca="1">IF(E106=12,"Нет",IF(E106=11,"Нет",IF(E106=13,VLOOKUP(F106,'13 лет'!$B$3:$E$75,4),IF(E106=14,VLOOKUP(F106,'14 лет'!$E$5:$I$75,5),""))))</f>
        <v/>
      </c>
      <c r="H106" s="168"/>
      <c r="I106" s="169" t="str">
        <f ca="1">IF(E106&lt;=9+OR(10),VLOOKUP(H106,'12 лет'!$B$3:$D$75,3),IF(E106&lt;=11+OR(12),"Нет",IF(E106&lt;=13+OR(14)+OR(15),"Нет",IF(E106&lt;=16+OR(17),VLOOKUP(H106,'14 лет'!$D$3:$I$75,6),""))))</f>
        <v/>
      </c>
      <c r="J106" s="251"/>
      <c r="K106" s="249" t="str">
        <f ca="1">IF(E106=12,VLOOKUP(J106,'12 лет'!$A$4:$D$75,4),IF(E106=11,VLOOKUP(J106,'11 лет'!$A$3:$E$76,5),IF(E106=13,VLOOKUP(J106,'13 лет'!$A$3:$E$75,5),IF(E106=14,VLOOKUP(J106,'14 лет'!$B$5:$I$75,8),""))))</f>
        <v/>
      </c>
      <c r="L106" s="170"/>
      <c r="M106" s="169" t="str">
        <f ca="1">IF(E106&lt;=9+OR(10),VLOOKUP(L106,'12 лет'!$A$4:$D$75,4),IF(E106&lt;=11+OR(12),"Нет",IF(E106&lt;=13+OR(14)+OR(15),"Нет", IF(E106&lt;=16+OR(17)+OR(18),VLOOKUP(L106,'14 лет'!$H$3:$I$75,2),""))))</f>
        <v/>
      </c>
      <c r="N106" s="170"/>
      <c r="O106" s="169" t="str">
        <f ca="1">IF(E106&lt;=9+OR(10),"Нет",IF(E106&lt;=11+OR(12),"Нет",IF(E106&lt;=13+OR(14)+OR(15),"Нет", IF(E106&lt;=16+OR(17)+OR(18),VLOOKUP(N106,'14 лет'!$G$3:$I$75,3),""))))</f>
        <v/>
      </c>
      <c r="P106" s="168"/>
      <c r="Q106" s="169" t="str">
        <f ca="1">IF(E106&lt;=10,"Нет",IF(E106&lt;=11+OR(12),VLOOKUP(P106,'11 лет'!$H$4:$M$75,6),IF(E106&lt;=13+OR(14)+OR(15),VLOOKUP(P106,'13 лет'!$H$4:$L$75,5),IF(E106&lt;=16+OR(17),VLOOKUP(P106,'14 лет'!$L$3:$P$75,5),""))))</f>
        <v/>
      </c>
      <c r="R106" s="109"/>
      <c r="S106" s="249" t="str">
        <f ca="1">IF(E106=12,VLOOKUP(R106,'12 лет'!$I$4:$K$75,3),IF(E106=11,VLOOKUP(R106,'11 лет'!$K$3:$M$76,3),IF(E106=13,VLOOKUP(R106,'13 лет'!$J$4:$L$75,3), IF(E106=14,VLOOKUP(R106,'14 лет'!$N$5:$P$75,3),""))))</f>
        <v/>
      </c>
      <c r="T106" s="109"/>
      <c r="U106" s="249" t="str">
        <f ca="1">IF(E106=12,VLOOKUP(T106,'12 лет'!$H$4:$K$74,4),IF(E106=11,VLOOKUP(T106,'11 лет'!$J$4:$M$75,4),IF(E106=13,VLOOKUP(T106,'13 лет'!$I$4:$L$75,4),IF(E106=14, VLOOKUP(T106,'14 лет'!$M$4:$P$74,4),""))))</f>
        <v/>
      </c>
      <c r="V106" s="109"/>
      <c r="W106" s="249" t="str">
        <f ca="1" xml:space="preserve"> IF(E106=12,VLOOKUP(V106,'12 лет'!$F$4:$K$75,6),IF(E106=11,VLOOKUP(V106,'11 лет'!$H$4:$M$75,6),IF(E106=13,VLOOKUP(V106,'13 лет'!$G$4:$L$75,6), IF(E106=14, VLOOKUP(V106,'14 лет'!$K$4:$P$74,6),""))))</f>
        <v/>
      </c>
      <c r="X106" s="171">
        <v>-20</v>
      </c>
      <c r="Y106" s="249" t="str">
        <f ca="1" xml:space="preserve"> IF(E106=12,VLOOKUP(X106,'12 лет'!$J$4:$K$75,2),IF(E106=11,VLOOKUP(X106,'11 лет'!$L$4:$M$75,2),IF(E106=13,VLOOKUP(X106,'13 лет'!$K$4:$L$75,2), IF(E106=14, VLOOKUP(X106,'14 лет'!$O$4:$P$74,2),""))))</f>
        <v/>
      </c>
      <c r="Z106" s="252"/>
      <c r="AA106" s="249" t="str">
        <f ca="1">IF(E106=12,VLOOKUP(Z106,'12 лет'!$C$4:$D$75,2),IF(E106=11,VLOOKUP(Z106,'11 лет'!$C$3:$E$76,3),IF(E106=13,VLOOKUP(Z106,'13 лет'!$C$3:$E$75,3),IF(E106=14,VLOOKUP(Z106,'14 лет'!$D$3:$I$74,6),""))))</f>
        <v/>
      </c>
      <c r="AB106" s="172"/>
      <c r="AC106" s="169" t="str">
        <f ca="1">IF(E106&lt;=9+OR(10),"Нет",IF(E106&lt;=11+OR(12),"Нет",IF(E106&lt;=13+OR(14)+OR(15),"Нет", IF(E106&lt;=16+OR(17),VLOOKUP(AB106,'14 лет'!$F$3:$I$74,4),""))))</f>
        <v/>
      </c>
      <c r="AD106" s="172"/>
      <c r="AE106" s="169" t="str">
        <f ca="1">IF(E106&lt;=11+OR(12),VLOOKUP(AD106,'11 лет'!$F$4:$M$75,8),IF(E106&lt;=13+OR(14)+OR(15),VLOOKUP(AD106,'13 лет'!$F$4:$L$75,7),""))</f>
        <v/>
      </c>
      <c r="AF106" s="172"/>
      <c r="AG106" s="176" t="str">
        <f ca="1" xml:space="preserve"> IF(E106&lt;=9+OR(10),VLOOKUP(AF106,'12 лет'!$G$4:$K$75,5),"")</f>
        <v/>
      </c>
      <c r="AH106" s="268">
        <f t="shared" ca="1" si="4"/>
        <v>0</v>
      </c>
      <c r="AI106" s="269">
        <f t="shared" ca="1" si="5"/>
        <v>30</v>
      </c>
    </row>
    <row r="107" spans="1:35" ht="15.75">
      <c r="A107" s="108"/>
      <c r="B107" s="109"/>
      <c r="C107" s="110"/>
      <c r="D107" s="110"/>
      <c r="E107" s="267">
        <f t="shared" ca="1" si="3"/>
        <v>125</v>
      </c>
      <c r="F107" s="168"/>
      <c r="G107" s="249" t="str">
        <f ca="1">IF(E107=12,"Нет",IF(E107=11,"Нет",IF(E107=13,VLOOKUP(F107,'13 лет'!$B$3:$E$75,4),IF(E107=14,VLOOKUP(F107,'14 лет'!$E$5:$I$75,5),""))))</f>
        <v/>
      </c>
      <c r="H107" s="168"/>
      <c r="I107" s="169" t="str">
        <f ca="1">IF(E107&lt;=9+OR(10),VLOOKUP(H107,'12 лет'!$B$3:$D$75,3),IF(E107&lt;=11+OR(12),"Нет",IF(E107&lt;=13+OR(14)+OR(15),"Нет",IF(E107&lt;=16+OR(17),VLOOKUP(H107,'14 лет'!$D$3:$I$75,6),""))))</f>
        <v/>
      </c>
      <c r="J107" s="251"/>
      <c r="K107" s="249" t="str">
        <f ca="1">IF(E107=12,VLOOKUP(J107,'12 лет'!$A$4:$D$75,4),IF(E107=11,VLOOKUP(J107,'11 лет'!$A$3:$E$76,5),IF(E107=13,VLOOKUP(J107,'13 лет'!$A$3:$E$75,5),IF(E107=14,VLOOKUP(J107,'14 лет'!$B$5:$I$75,8),""))))</f>
        <v/>
      </c>
      <c r="L107" s="170"/>
      <c r="M107" s="169" t="str">
        <f ca="1">IF(E107&lt;=9+OR(10),VLOOKUP(L107,'12 лет'!$A$4:$D$75,4),IF(E107&lt;=11+OR(12),"Нет",IF(E107&lt;=13+OR(14)+OR(15),"Нет", IF(E107&lt;=16+OR(17)+OR(18),VLOOKUP(L107,'14 лет'!$H$3:$I$75,2),""))))</f>
        <v/>
      </c>
      <c r="N107" s="170"/>
      <c r="O107" s="169" t="str">
        <f ca="1">IF(E107&lt;=9+OR(10),"Нет",IF(E107&lt;=11+OR(12),"Нет",IF(E107&lt;=13+OR(14)+OR(15),"Нет", IF(E107&lt;=16+OR(17)+OR(18),VLOOKUP(N107,'14 лет'!$G$3:$I$75,3),""))))</f>
        <v/>
      </c>
      <c r="P107" s="168"/>
      <c r="Q107" s="169" t="str">
        <f ca="1">IF(E107&lt;=10,"Нет",IF(E107&lt;=11+OR(12),VLOOKUP(P107,'11 лет'!$H$4:$M$75,6),IF(E107&lt;=13+OR(14)+OR(15),VLOOKUP(P107,'13 лет'!$H$4:$L$75,5),IF(E107&lt;=16+OR(17),VLOOKUP(P107,'14 лет'!$L$3:$P$75,5),""))))</f>
        <v/>
      </c>
      <c r="R107" s="109"/>
      <c r="S107" s="249" t="str">
        <f ca="1">IF(E107=12,VLOOKUP(R107,'12 лет'!$I$4:$K$75,3),IF(E107=11,VLOOKUP(R107,'11 лет'!$K$3:$M$76,3),IF(E107=13,VLOOKUP(R107,'13 лет'!$J$4:$L$75,3), IF(E107=14,VLOOKUP(R107,'14 лет'!$N$5:$P$75,3),""))))</f>
        <v/>
      </c>
      <c r="T107" s="109"/>
      <c r="U107" s="249" t="str">
        <f ca="1">IF(E107=12,VLOOKUP(T107,'12 лет'!$H$4:$K$74,4),IF(E107=11,VLOOKUP(T107,'11 лет'!$J$4:$M$75,4),IF(E107=13,VLOOKUP(T107,'13 лет'!$I$4:$L$75,4),IF(E107=14, VLOOKUP(T107,'14 лет'!$M$4:$P$74,4),""))))</f>
        <v/>
      </c>
      <c r="V107" s="109"/>
      <c r="W107" s="249" t="str">
        <f ca="1" xml:space="preserve"> IF(E107=12,VLOOKUP(V107,'12 лет'!$F$4:$K$75,6),IF(E107=11,VLOOKUP(V107,'11 лет'!$H$4:$M$75,6),IF(E107=13,VLOOKUP(V107,'13 лет'!$G$4:$L$75,6), IF(E107=14, VLOOKUP(V107,'14 лет'!$K$4:$P$74,6),""))))</f>
        <v/>
      </c>
      <c r="X107" s="171">
        <v>-20</v>
      </c>
      <c r="Y107" s="249" t="str">
        <f ca="1" xml:space="preserve"> IF(E107=12,VLOOKUP(X107,'12 лет'!$J$4:$K$75,2),IF(E107=11,VLOOKUP(X107,'11 лет'!$L$4:$M$75,2),IF(E107=13,VLOOKUP(X107,'13 лет'!$K$4:$L$75,2), IF(E107=14, VLOOKUP(X107,'14 лет'!$O$4:$P$74,2),""))))</f>
        <v/>
      </c>
      <c r="Z107" s="252"/>
      <c r="AA107" s="249" t="str">
        <f ca="1">IF(E107=12,VLOOKUP(Z107,'12 лет'!$C$4:$D$75,2),IF(E107=11,VLOOKUP(Z107,'11 лет'!$C$3:$E$76,3),IF(E107=13,VLOOKUP(Z107,'13 лет'!$C$3:$E$75,3),IF(E107=14,VLOOKUP(Z107,'14 лет'!$D$3:$I$74,6),""))))</f>
        <v/>
      </c>
      <c r="AB107" s="172"/>
      <c r="AC107" s="169" t="str">
        <f ca="1">IF(E107&lt;=9+OR(10),"Нет",IF(E107&lt;=11+OR(12),"Нет",IF(E107&lt;=13+OR(14)+OR(15),"Нет", IF(E107&lt;=16+OR(17),VLOOKUP(AB107,'14 лет'!$F$3:$I$74,4),""))))</f>
        <v/>
      </c>
      <c r="AD107" s="172"/>
      <c r="AE107" s="169" t="str">
        <f ca="1">IF(E107&lt;=11+OR(12),VLOOKUP(AD107,'11 лет'!$F$4:$M$75,8),IF(E107&lt;=13+OR(14)+OR(15),VLOOKUP(AD107,'13 лет'!$F$4:$L$75,7),""))</f>
        <v/>
      </c>
      <c r="AF107" s="172"/>
      <c r="AG107" s="176" t="str">
        <f ca="1" xml:space="preserve"> IF(E107&lt;=9+OR(10),VLOOKUP(AF107,'12 лет'!$G$4:$K$75,5),"")</f>
        <v/>
      </c>
      <c r="AH107" s="268">
        <f t="shared" ca="1" si="4"/>
        <v>0</v>
      </c>
      <c r="AI107" s="269">
        <f t="shared" ca="1" si="5"/>
        <v>30</v>
      </c>
    </row>
    <row r="108" spans="1:35" ht="15.75">
      <c r="A108" s="108"/>
      <c r="B108" s="109"/>
      <c r="C108" s="110"/>
      <c r="D108" s="110"/>
      <c r="E108" s="267">
        <f t="shared" ca="1" si="3"/>
        <v>125</v>
      </c>
      <c r="F108" s="168"/>
      <c r="G108" s="249" t="str">
        <f ca="1">IF(E108=12,"Нет",IF(E108=11,"Нет",IF(E108=13,VLOOKUP(F108,'13 лет'!$B$3:$E$75,4),IF(E108=14,VLOOKUP(F108,'14 лет'!$E$5:$I$75,5),""))))</f>
        <v/>
      </c>
      <c r="H108" s="168"/>
      <c r="I108" s="169" t="str">
        <f ca="1">IF(E108&lt;=9+OR(10),VLOOKUP(H108,'12 лет'!$B$3:$D$75,3),IF(E108&lt;=11+OR(12),"Нет",IF(E108&lt;=13+OR(14)+OR(15),"Нет",IF(E108&lt;=16+OR(17),VLOOKUP(H108,'14 лет'!$D$3:$I$75,6),""))))</f>
        <v/>
      </c>
      <c r="J108" s="251"/>
      <c r="K108" s="249" t="str">
        <f ca="1">IF(E108=12,VLOOKUP(J108,'12 лет'!$A$4:$D$75,4),IF(E108=11,VLOOKUP(J108,'11 лет'!$A$3:$E$76,5),IF(E108=13,VLOOKUP(J108,'13 лет'!$A$3:$E$75,5),IF(E108=14,VLOOKUP(J108,'14 лет'!$B$5:$I$75,8),""))))</f>
        <v/>
      </c>
      <c r="L108" s="170"/>
      <c r="M108" s="169" t="str">
        <f ca="1">IF(E108&lt;=9+OR(10),VLOOKUP(L108,'12 лет'!$A$4:$D$75,4),IF(E108&lt;=11+OR(12),"Нет",IF(E108&lt;=13+OR(14)+OR(15),"Нет", IF(E108&lt;=16+OR(17)+OR(18),VLOOKUP(L108,'14 лет'!$H$3:$I$75,2),""))))</f>
        <v/>
      </c>
      <c r="N108" s="170"/>
      <c r="O108" s="169" t="str">
        <f ca="1">IF(E108&lt;=9+OR(10),"Нет",IF(E108&lt;=11+OR(12),"Нет",IF(E108&lt;=13+OR(14)+OR(15),"Нет", IF(E108&lt;=16+OR(17)+OR(18),VLOOKUP(N108,'14 лет'!$G$3:$I$75,3),""))))</f>
        <v/>
      </c>
      <c r="P108" s="168"/>
      <c r="Q108" s="169" t="str">
        <f ca="1">IF(E108&lt;=10,"Нет",IF(E108&lt;=11+OR(12),VLOOKUP(P108,'11 лет'!$H$4:$M$75,6),IF(E108&lt;=13+OR(14)+OR(15),VLOOKUP(P108,'13 лет'!$H$4:$L$75,5),IF(E108&lt;=16+OR(17),VLOOKUP(P108,'14 лет'!$L$3:$P$75,5),""))))</f>
        <v/>
      </c>
      <c r="R108" s="109"/>
      <c r="S108" s="249" t="str">
        <f ca="1">IF(E108=12,VLOOKUP(R108,'12 лет'!$I$4:$K$75,3),IF(E108=11,VLOOKUP(R108,'11 лет'!$K$3:$M$76,3),IF(E108=13,VLOOKUP(R108,'13 лет'!$J$4:$L$75,3), IF(E108=14,VLOOKUP(R108,'14 лет'!$N$5:$P$75,3),""))))</f>
        <v/>
      </c>
      <c r="T108" s="109"/>
      <c r="U108" s="249" t="str">
        <f ca="1">IF(E108=12,VLOOKUP(T108,'12 лет'!$H$4:$K$74,4),IF(E108=11,VLOOKUP(T108,'11 лет'!$J$4:$M$75,4),IF(E108=13,VLOOKUP(T108,'13 лет'!$I$4:$L$75,4),IF(E108=14, VLOOKUP(T108,'14 лет'!$M$4:$P$74,4),""))))</f>
        <v/>
      </c>
      <c r="V108" s="109"/>
      <c r="W108" s="249" t="str">
        <f ca="1" xml:space="preserve"> IF(E108=12,VLOOKUP(V108,'12 лет'!$F$4:$K$75,6),IF(E108=11,VLOOKUP(V108,'11 лет'!$H$4:$M$75,6),IF(E108=13,VLOOKUP(V108,'13 лет'!$G$4:$L$75,6), IF(E108=14, VLOOKUP(V108,'14 лет'!$K$4:$P$74,6),""))))</f>
        <v/>
      </c>
      <c r="X108" s="171">
        <v>-20</v>
      </c>
      <c r="Y108" s="249" t="str">
        <f ca="1" xml:space="preserve"> IF(E108=12,VLOOKUP(X108,'12 лет'!$J$4:$K$75,2),IF(E108=11,VLOOKUP(X108,'11 лет'!$L$4:$M$75,2),IF(E108=13,VLOOKUP(X108,'13 лет'!$K$4:$L$75,2), IF(E108=14, VLOOKUP(X108,'14 лет'!$O$4:$P$74,2),""))))</f>
        <v/>
      </c>
      <c r="Z108" s="252"/>
      <c r="AA108" s="249" t="str">
        <f ca="1">IF(E108=12,VLOOKUP(Z108,'12 лет'!$C$4:$D$75,2),IF(E108=11,VLOOKUP(Z108,'11 лет'!$C$3:$E$76,3),IF(E108=13,VLOOKUP(Z108,'13 лет'!$C$3:$E$75,3),IF(E108=14,VLOOKUP(Z108,'14 лет'!$D$3:$I$74,6),""))))</f>
        <v/>
      </c>
      <c r="AB108" s="172"/>
      <c r="AC108" s="169" t="str">
        <f ca="1">IF(E108&lt;=9+OR(10),"Нет",IF(E108&lt;=11+OR(12),"Нет",IF(E108&lt;=13+OR(14)+OR(15),"Нет", IF(E108&lt;=16+OR(17),VLOOKUP(AB108,'14 лет'!$F$3:$I$74,4),""))))</f>
        <v/>
      </c>
      <c r="AD108" s="172"/>
      <c r="AE108" s="169" t="str">
        <f ca="1">IF(E108&lt;=11+OR(12),VLOOKUP(AD108,'11 лет'!$F$4:$M$75,8),IF(E108&lt;=13+OR(14)+OR(15),VLOOKUP(AD108,'13 лет'!$F$4:$L$75,7),""))</f>
        <v/>
      </c>
      <c r="AF108" s="172"/>
      <c r="AG108" s="176" t="str">
        <f ca="1" xml:space="preserve"> IF(E108&lt;=9+OR(10),VLOOKUP(AF108,'12 лет'!$G$4:$K$75,5),"")</f>
        <v/>
      </c>
      <c r="AH108" s="268">
        <f t="shared" ca="1" si="4"/>
        <v>0</v>
      </c>
      <c r="AI108" s="269">
        <f t="shared" ca="1" si="5"/>
        <v>30</v>
      </c>
    </row>
    <row r="109" spans="1:35" ht="15.75">
      <c r="A109" s="108"/>
      <c r="B109" s="109"/>
      <c r="C109" s="110"/>
      <c r="D109" s="110"/>
      <c r="E109" s="267">
        <f t="shared" ca="1" si="3"/>
        <v>125</v>
      </c>
      <c r="F109" s="168"/>
      <c r="G109" s="249" t="str">
        <f ca="1">IF(E109=12,"Нет",IF(E109=11,"Нет",IF(E109=13,VLOOKUP(F109,'13 лет'!$B$3:$E$75,4),IF(E109=14,VLOOKUP(F109,'14 лет'!$E$5:$I$75,5),""))))</f>
        <v/>
      </c>
      <c r="H109" s="168"/>
      <c r="I109" s="169" t="str">
        <f ca="1">IF(E109&lt;=9+OR(10),VLOOKUP(H109,'12 лет'!$B$3:$D$75,3),IF(E109&lt;=11+OR(12),"Нет",IF(E109&lt;=13+OR(14)+OR(15),"Нет",IF(E109&lt;=16+OR(17),VLOOKUP(H109,'14 лет'!$D$3:$I$75,6),""))))</f>
        <v/>
      </c>
      <c r="J109" s="251"/>
      <c r="K109" s="249" t="str">
        <f ca="1">IF(E109=12,VLOOKUP(J109,'12 лет'!$A$4:$D$75,4),IF(E109=11,VLOOKUP(J109,'11 лет'!$A$3:$E$76,5),IF(E109=13,VLOOKUP(J109,'13 лет'!$A$3:$E$75,5),IF(E109=14,VLOOKUP(J109,'14 лет'!$B$5:$I$75,8),""))))</f>
        <v/>
      </c>
      <c r="L109" s="170"/>
      <c r="M109" s="169" t="str">
        <f ca="1">IF(E109&lt;=9+OR(10),VLOOKUP(L109,'12 лет'!$A$4:$D$75,4),IF(E109&lt;=11+OR(12),"Нет",IF(E109&lt;=13+OR(14)+OR(15),"Нет", IF(E109&lt;=16+OR(17)+OR(18),VLOOKUP(L109,'14 лет'!$H$3:$I$75,2),""))))</f>
        <v/>
      </c>
      <c r="N109" s="170"/>
      <c r="O109" s="169" t="str">
        <f ca="1">IF(E109&lt;=9+OR(10),"Нет",IF(E109&lt;=11+OR(12),"Нет",IF(E109&lt;=13+OR(14)+OR(15),"Нет", IF(E109&lt;=16+OR(17)+OR(18),VLOOKUP(N109,'14 лет'!$G$3:$I$75,3),""))))</f>
        <v/>
      </c>
      <c r="P109" s="168"/>
      <c r="Q109" s="169" t="str">
        <f ca="1">IF(E109&lt;=10,"Нет",IF(E109&lt;=11+OR(12),VLOOKUP(P109,'11 лет'!$H$4:$M$75,6),IF(E109&lt;=13+OR(14)+OR(15),VLOOKUP(P109,'13 лет'!$H$4:$L$75,5),IF(E109&lt;=16+OR(17),VLOOKUP(P109,'14 лет'!$L$3:$P$75,5),""))))</f>
        <v/>
      </c>
      <c r="R109" s="109"/>
      <c r="S109" s="249" t="str">
        <f ca="1">IF(E109=12,VLOOKUP(R109,'12 лет'!$I$4:$K$75,3),IF(E109=11,VLOOKUP(R109,'11 лет'!$K$3:$M$76,3),IF(E109=13,VLOOKUP(R109,'13 лет'!$J$4:$L$75,3), IF(E109=14,VLOOKUP(R109,'14 лет'!$N$5:$P$75,3),""))))</f>
        <v/>
      </c>
      <c r="T109" s="109"/>
      <c r="U109" s="249" t="str">
        <f ca="1">IF(E109=12,VLOOKUP(T109,'12 лет'!$H$4:$K$74,4),IF(E109=11,VLOOKUP(T109,'11 лет'!$J$4:$M$75,4),IF(E109=13,VLOOKUP(T109,'13 лет'!$I$4:$L$75,4),IF(E109=14, VLOOKUP(T109,'14 лет'!$M$4:$P$74,4),""))))</f>
        <v/>
      </c>
      <c r="V109" s="109"/>
      <c r="W109" s="249" t="str">
        <f ca="1" xml:space="preserve"> IF(E109=12,VLOOKUP(V109,'12 лет'!$F$4:$K$75,6),IF(E109=11,VLOOKUP(V109,'11 лет'!$H$4:$M$75,6),IF(E109=13,VLOOKUP(V109,'13 лет'!$G$4:$L$75,6), IF(E109=14, VLOOKUP(V109,'14 лет'!$K$4:$P$74,6),""))))</f>
        <v/>
      </c>
      <c r="X109" s="171">
        <v>-20</v>
      </c>
      <c r="Y109" s="249" t="str">
        <f ca="1" xml:space="preserve"> IF(E109=12,VLOOKUP(X109,'12 лет'!$J$4:$K$75,2),IF(E109=11,VLOOKUP(X109,'11 лет'!$L$4:$M$75,2),IF(E109=13,VLOOKUP(X109,'13 лет'!$K$4:$L$75,2), IF(E109=14, VLOOKUP(X109,'14 лет'!$O$4:$P$74,2),""))))</f>
        <v/>
      </c>
      <c r="Z109" s="252"/>
      <c r="AA109" s="249" t="str">
        <f ca="1">IF(E109=12,VLOOKUP(Z109,'12 лет'!$C$4:$D$75,2),IF(E109=11,VLOOKUP(Z109,'11 лет'!$C$3:$E$76,3),IF(E109=13,VLOOKUP(Z109,'13 лет'!$C$3:$E$75,3),IF(E109=14,VLOOKUP(Z109,'14 лет'!$D$3:$I$74,6),""))))</f>
        <v/>
      </c>
      <c r="AB109" s="172"/>
      <c r="AC109" s="169" t="str">
        <f ca="1">IF(E109&lt;=9+OR(10),"Нет",IF(E109&lt;=11+OR(12),"Нет",IF(E109&lt;=13+OR(14)+OR(15),"Нет", IF(E109&lt;=16+OR(17),VLOOKUP(AB109,'14 лет'!$F$3:$I$74,4),""))))</f>
        <v/>
      </c>
      <c r="AD109" s="172"/>
      <c r="AE109" s="169" t="str">
        <f ca="1">IF(E109&lt;=11+OR(12),VLOOKUP(AD109,'11 лет'!$F$4:$M$75,8),IF(E109&lt;=13+OR(14)+OR(15),VLOOKUP(AD109,'13 лет'!$F$4:$L$75,7),""))</f>
        <v/>
      </c>
      <c r="AF109" s="172"/>
      <c r="AG109" s="176" t="str">
        <f ca="1" xml:space="preserve"> IF(E109&lt;=9+OR(10),VLOOKUP(AF109,'12 лет'!$G$4:$K$75,5),"")</f>
        <v/>
      </c>
      <c r="AH109" s="268">
        <f t="shared" ca="1" si="4"/>
        <v>0</v>
      </c>
      <c r="AI109" s="269">
        <f t="shared" ca="1" si="5"/>
        <v>30</v>
      </c>
    </row>
    <row r="110" spans="1:35" ht="15.75">
      <c r="A110" s="108"/>
      <c r="B110" s="109"/>
      <c r="C110" s="110"/>
      <c r="D110" s="110"/>
      <c r="E110" s="267">
        <f t="shared" ca="1" si="3"/>
        <v>125</v>
      </c>
      <c r="F110" s="168"/>
      <c r="G110" s="249" t="str">
        <f ca="1">IF(E110=12,"Нет",IF(E110=11,"Нет",IF(E110=13,VLOOKUP(F110,'13 лет'!$B$3:$E$75,4),IF(E110=14,VLOOKUP(F110,'14 лет'!$E$5:$I$75,5),""))))</f>
        <v/>
      </c>
      <c r="H110" s="168"/>
      <c r="I110" s="169" t="str">
        <f ca="1">IF(E110&lt;=9+OR(10),VLOOKUP(H110,'12 лет'!$B$3:$D$75,3),IF(E110&lt;=11+OR(12),"Нет",IF(E110&lt;=13+OR(14)+OR(15),"Нет",IF(E110&lt;=16+OR(17),VLOOKUP(H110,'14 лет'!$D$3:$I$75,6),""))))</f>
        <v/>
      </c>
      <c r="J110" s="251"/>
      <c r="K110" s="249" t="str">
        <f ca="1">IF(E110=12,VLOOKUP(J110,'12 лет'!$A$4:$D$75,4),IF(E110=11,VLOOKUP(J110,'11 лет'!$A$3:$E$76,5),IF(E110=13,VLOOKUP(J110,'13 лет'!$A$3:$E$75,5),IF(E110=14,VLOOKUP(J110,'14 лет'!$B$5:$I$75,8),""))))</f>
        <v/>
      </c>
      <c r="L110" s="170"/>
      <c r="M110" s="169" t="str">
        <f ca="1">IF(E110&lt;=9+OR(10),VLOOKUP(L110,'12 лет'!$A$4:$D$75,4),IF(E110&lt;=11+OR(12),"Нет",IF(E110&lt;=13+OR(14)+OR(15),"Нет", IF(E110&lt;=16+OR(17)+OR(18),VLOOKUP(L110,'14 лет'!$H$3:$I$75,2),""))))</f>
        <v/>
      </c>
      <c r="N110" s="170"/>
      <c r="O110" s="169" t="str">
        <f ca="1">IF(E110&lt;=9+OR(10),"Нет",IF(E110&lt;=11+OR(12),"Нет",IF(E110&lt;=13+OR(14)+OR(15),"Нет", IF(E110&lt;=16+OR(17)+OR(18),VLOOKUP(N110,'14 лет'!$G$3:$I$75,3),""))))</f>
        <v/>
      </c>
      <c r="P110" s="168"/>
      <c r="Q110" s="169" t="str">
        <f ca="1">IF(E110&lt;=10,"Нет",IF(E110&lt;=11+OR(12),VLOOKUP(P110,'11 лет'!$H$4:$M$75,6),IF(E110&lt;=13+OR(14)+OR(15),VLOOKUP(P110,'13 лет'!$H$4:$L$75,5),IF(E110&lt;=16+OR(17),VLOOKUP(P110,'14 лет'!$L$3:$P$75,5),""))))</f>
        <v/>
      </c>
      <c r="R110" s="109"/>
      <c r="S110" s="249" t="str">
        <f ca="1">IF(E110=12,VLOOKUP(R110,'12 лет'!$I$4:$K$75,3),IF(E110=11,VLOOKUP(R110,'11 лет'!$K$3:$M$76,3),IF(E110=13,VLOOKUP(R110,'13 лет'!$J$4:$L$75,3), IF(E110=14,VLOOKUP(R110,'14 лет'!$N$5:$P$75,3),""))))</f>
        <v/>
      </c>
      <c r="T110" s="109"/>
      <c r="U110" s="249" t="str">
        <f ca="1">IF(E110=12,VLOOKUP(T110,'12 лет'!$H$4:$K$74,4),IF(E110=11,VLOOKUP(T110,'11 лет'!$J$4:$M$75,4),IF(E110=13,VLOOKUP(T110,'13 лет'!$I$4:$L$75,4),IF(E110=14, VLOOKUP(T110,'14 лет'!$M$4:$P$74,4),""))))</f>
        <v/>
      </c>
      <c r="V110" s="109"/>
      <c r="W110" s="249" t="str">
        <f ca="1" xml:space="preserve"> IF(E110=12,VLOOKUP(V110,'12 лет'!$F$4:$K$75,6),IF(E110=11,VLOOKUP(V110,'11 лет'!$H$4:$M$75,6),IF(E110=13,VLOOKUP(V110,'13 лет'!$G$4:$L$75,6), IF(E110=14, VLOOKUP(V110,'14 лет'!$K$4:$P$74,6),""))))</f>
        <v/>
      </c>
      <c r="X110" s="171">
        <v>-20</v>
      </c>
      <c r="Y110" s="249" t="str">
        <f ca="1" xml:space="preserve"> IF(E110=12,VLOOKUP(X110,'12 лет'!$J$4:$K$75,2),IF(E110=11,VLOOKUP(X110,'11 лет'!$L$4:$M$75,2),IF(E110=13,VLOOKUP(X110,'13 лет'!$K$4:$L$75,2), IF(E110=14, VLOOKUP(X110,'14 лет'!$O$4:$P$74,2),""))))</f>
        <v/>
      </c>
      <c r="Z110" s="252"/>
      <c r="AA110" s="249" t="str">
        <f ca="1">IF(E110=12,VLOOKUP(Z110,'12 лет'!$C$4:$D$75,2),IF(E110=11,VLOOKUP(Z110,'11 лет'!$C$3:$E$76,3),IF(E110=13,VLOOKUP(Z110,'13 лет'!$C$3:$E$75,3),IF(E110=14,VLOOKUP(Z110,'14 лет'!$D$3:$I$74,6),""))))</f>
        <v/>
      </c>
      <c r="AB110" s="172"/>
      <c r="AC110" s="169" t="str">
        <f ca="1">IF(E110&lt;=9+OR(10),"Нет",IF(E110&lt;=11+OR(12),"Нет",IF(E110&lt;=13+OR(14)+OR(15),"Нет", IF(E110&lt;=16+OR(17),VLOOKUP(AB110,'14 лет'!$F$3:$I$74,4),""))))</f>
        <v/>
      </c>
      <c r="AD110" s="172"/>
      <c r="AE110" s="169" t="str">
        <f ca="1">IF(E110&lt;=11+OR(12),VLOOKUP(AD110,'11 лет'!$F$4:$M$75,8),IF(E110&lt;=13+OR(14)+OR(15),VLOOKUP(AD110,'13 лет'!$F$4:$L$75,7),""))</f>
        <v/>
      </c>
      <c r="AF110" s="172"/>
      <c r="AG110" s="176" t="str">
        <f ca="1" xml:space="preserve"> IF(E110&lt;=9+OR(10),VLOOKUP(AF110,'12 лет'!$G$4:$K$75,5),"")</f>
        <v/>
      </c>
      <c r="AH110" s="268">
        <f t="shared" ca="1" si="4"/>
        <v>0</v>
      </c>
      <c r="AI110" s="269">
        <f t="shared" ca="1" si="5"/>
        <v>30</v>
      </c>
    </row>
    <row r="111" spans="1:35" ht="15.75">
      <c r="A111" s="108"/>
      <c r="B111" s="109"/>
      <c r="C111" s="110"/>
      <c r="D111" s="110"/>
      <c r="E111" s="267">
        <f t="shared" ca="1" si="3"/>
        <v>125</v>
      </c>
      <c r="F111" s="168"/>
      <c r="G111" s="249" t="str">
        <f ca="1">IF(E111=12,"Нет",IF(E111=11,"Нет",IF(E111=13,VLOOKUP(F111,'13 лет'!$B$3:$E$75,4),IF(E111=14,VLOOKUP(F111,'14 лет'!$E$5:$I$75,5),""))))</f>
        <v/>
      </c>
      <c r="H111" s="168"/>
      <c r="I111" s="169" t="str">
        <f ca="1">IF(E111&lt;=9+OR(10),VLOOKUP(H111,'12 лет'!$B$3:$D$75,3),IF(E111&lt;=11+OR(12),"Нет",IF(E111&lt;=13+OR(14)+OR(15),"Нет",IF(E111&lt;=16+OR(17),VLOOKUP(H111,'14 лет'!$D$3:$I$75,6),""))))</f>
        <v/>
      </c>
      <c r="J111" s="251"/>
      <c r="K111" s="249" t="str">
        <f ca="1">IF(E111=12,VLOOKUP(J111,'12 лет'!$A$4:$D$75,4),IF(E111=11,VLOOKUP(J111,'11 лет'!$A$3:$E$76,5),IF(E111=13,VLOOKUP(J111,'13 лет'!$A$3:$E$75,5),IF(E111=14,VLOOKUP(J111,'14 лет'!$B$5:$I$75,8),""))))</f>
        <v/>
      </c>
      <c r="L111" s="170"/>
      <c r="M111" s="169" t="str">
        <f ca="1">IF(E111&lt;=9+OR(10),VLOOKUP(L111,'12 лет'!$A$4:$D$75,4),IF(E111&lt;=11+OR(12),"Нет",IF(E111&lt;=13+OR(14)+OR(15),"Нет", IF(E111&lt;=16+OR(17)+OR(18),VLOOKUP(L111,'14 лет'!$H$3:$I$75,2),""))))</f>
        <v/>
      </c>
      <c r="N111" s="170"/>
      <c r="O111" s="169" t="str">
        <f ca="1">IF(E111&lt;=9+OR(10),"Нет",IF(E111&lt;=11+OR(12),"Нет",IF(E111&lt;=13+OR(14)+OR(15),"Нет", IF(E111&lt;=16+OR(17)+OR(18),VLOOKUP(N111,'14 лет'!$G$3:$I$75,3),""))))</f>
        <v/>
      </c>
      <c r="P111" s="168"/>
      <c r="Q111" s="169" t="str">
        <f ca="1">IF(E111&lt;=10,"Нет",IF(E111&lt;=11+OR(12),VLOOKUP(P111,'11 лет'!$H$4:$M$75,6),IF(E111&lt;=13+OR(14)+OR(15),VLOOKUP(P111,'13 лет'!$H$4:$L$75,5),IF(E111&lt;=16+OR(17),VLOOKUP(P111,'14 лет'!$L$3:$P$75,5),""))))</f>
        <v/>
      </c>
      <c r="R111" s="109"/>
      <c r="S111" s="249" t="str">
        <f ca="1">IF(E111=12,VLOOKUP(R111,'12 лет'!$I$4:$K$75,3),IF(E111=11,VLOOKUP(R111,'11 лет'!$K$3:$M$76,3),IF(E111=13,VLOOKUP(R111,'13 лет'!$J$4:$L$75,3), IF(E111=14,VLOOKUP(R111,'14 лет'!$N$5:$P$75,3),""))))</f>
        <v/>
      </c>
      <c r="T111" s="109"/>
      <c r="U111" s="249" t="str">
        <f ca="1">IF(E111=12,VLOOKUP(T111,'12 лет'!$H$4:$K$74,4),IF(E111=11,VLOOKUP(T111,'11 лет'!$J$4:$M$75,4),IF(E111=13,VLOOKUP(T111,'13 лет'!$I$4:$L$75,4),IF(E111=14, VLOOKUP(T111,'14 лет'!$M$4:$P$74,4),""))))</f>
        <v/>
      </c>
      <c r="V111" s="109"/>
      <c r="W111" s="249" t="str">
        <f ca="1" xml:space="preserve"> IF(E111=12,VLOOKUP(V111,'12 лет'!$F$4:$K$75,6),IF(E111=11,VLOOKUP(V111,'11 лет'!$H$4:$M$75,6),IF(E111=13,VLOOKUP(V111,'13 лет'!$G$4:$L$75,6), IF(E111=14, VLOOKUP(V111,'14 лет'!$K$4:$P$74,6),""))))</f>
        <v/>
      </c>
      <c r="X111" s="171">
        <v>-20</v>
      </c>
      <c r="Y111" s="249" t="str">
        <f ca="1" xml:space="preserve"> IF(E111=12,VLOOKUP(X111,'12 лет'!$J$4:$K$75,2),IF(E111=11,VLOOKUP(X111,'11 лет'!$L$4:$M$75,2),IF(E111=13,VLOOKUP(X111,'13 лет'!$K$4:$L$75,2), IF(E111=14, VLOOKUP(X111,'14 лет'!$O$4:$P$74,2),""))))</f>
        <v/>
      </c>
      <c r="Z111" s="252"/>
      <c r="AA111" s="249" t="str">
        <f ca="1">IF(E111=12,VLOOKUP(Z111,'12 лет'!$C$4:$D$75,2),IF(E111=11,VLOOKUP(Z111,'11 лет'!$C$3:$E$76,3),IF(E111=13,VLOOKUP(Z111,'13 лет'!$C$3:$E$75,3),IF(E111=14,VLOOKUP(Z111,'14 лет'!$D$3:$I$74,6),""))))</f>
        <v/>
      </c>
      <c r="AB111" s="172"/>
      <c r="AC111" s="169" t="str">
        <f ca="1">IF(E111&lt;=9+OR(10),"Нет",IF(E111&lt;=11+OR(12),"Нет",IF(E111&lt;=13+OR(14)+OR(15),"Нет", IF(E111&lt;=16+OR(17),VLOOKUP(AB111,'14 лет'!$F$3:$I$74,4),""))))</f>
        <v/>
      </c>
      <c r="AD111" s="172"/>
      <c r="AE111" s="169" t="str">
        <f ca="1">IF(E111&lt;=11+OR(12),VLOOKUP(AD111,'11 лет'!$F$4:$M$75,8),IF(E111&lt;=13+OR(14)+OR(15),VLOOKUP(AD111,'13 лет'!$F$4:$L$75,7),""))</f>
        <v/>
      </c>
      <c r="AF111" s="172"/>
      <c r="AG111" s="176" t="str">
        <f ca="1" xml:space="preserve"> IF(E111&lt;=9+OR(10),VLOOKUP(AF111,'12 лет'!$G$4:$K$75,5),"")</f>
        <v/>
      </c>
      <c r="AH111" s="268">
        <f t="shared" ca="1" si="4"/>
        <v>0</v>
      </c>
      <c r="AI111" s="269">
        <f t="shared" ca="1" si="5"/>
        <v>30</v>
      </c>
    </row>
    <row r="112" spans="1:35" ht="15.75">
      <c r="A112" s="108"/>
      <c r="B112" s="109"/>
      <c r="C112" s="110"/>
      <c r="D112" s="110"/>
      <c r="E112" s="267">
        <f t="shared" ca="1" si="3"/>
        <v>125</v>
      </c>
      <c r="F112" s="168"/>
      <c r="G112" s="249" t="str">
        <f ca="1">IF(E112=12,"Нет",IF(E112=11,"Нет",IF(E112=13,VLOOKUP(F112,'13 лет'!$B$3:$E$75,4),IF(E112=14,VLOOKUP(F112,'14 лет'!$E$5:$I$75,5),""))))</f>
        <v/>
      </c>
      <c r="H112" s="168"/>
      <c r="I112" s="169" t="str">
        <f ca="1">IF(E112&lt;=9+OR(10),VLOOKUP(H112,'12 лет'!$B$3:$D$75,3),IF(E112&lt;=11+OR(12),"Нет",IF(E112&lt;=13+OR(14)+OR(15),"Нет",IF(E112&lt;=16+OR(17),VLOOKUP(H112,'14 лет'!$D$3:$I$75,6),""))))</f>
        <v/>
      </c>
      <c r="J112" s="251"/>
      <c r="K112" s="249" t="str">
        <f ca="1">IF(E112=12,VLOOKUP(J112,'12 лет'!$A$4:$D$75,4),IF(E112=11,VLOOKUP(J112,'11 лет'!$A$3:$E$76,5),IF(E112=13,VLOOKUP(J112,'13 лет'!$A$3:$E$75,5),IF(E112=14,VLOOKUP(J112,'14 лет'!$B$5:$I$75,8),""))))</f>
        <v/>
      </c>
      <c r="L112" s="170"/>
      <c r="M112" s="169" t="str">
        <f ca="1">IF(E112&lt;=9+OR(10),VLOOKUP(L112,'12 лет'!$A$4:$D$75,4),IF(E112&lt;=11+OR(12),"Нет",IF(E112&lt;=13+OR(14)+OR(15),"Нет", IF(E112&lt;=16+OR(17)+OR(18),VLOOKUP(L112,'14 лет'!$H$3:$I$75,2),""))))</f>
        <v/>
      </c>
      <c r="N112" s="170"/>
      <c r="O112" s="169" t="str">
        <f ca="1">IF(E112&lt;=9+OR(10),"Нет",IF(E112&lt;=11+OR(12),"Нет",IF(E112&lt;=13+OR(14)+OR(15),"Нет", IF(E112&lt;=16+OR(17)+OR(18),VLOOKUP(N112,'14 лет'!$G$3:$I$75,3),""))))</f>
        <v/>
      </c>
      <c r="P112" s="168"/>
      <c r="Q112" s="169" t="str">
        <f ca="1">IF(E112&lt;=10,"Нет",IF(E112&lt;=11+OR(12),VLOOKUP(P112,'11 лет'!$H$4:$M$75,6),IF(E112&lt;=13+OR(14)+OR(15),VLOOKUP(P112,'13 лет'!$H$4:$L$75,5),IF(E112&lt;=16+OR(17),VLOOKUP(P112,'14 лет'!$L$3:$P$75,5),""))))</f>
        <v/>
      </c>
      <c r="R112" s="109"/>
      <c r="S112" s="249" t="str">
        <f ca="1">IF(E112=12,VLOOKUP(R112,'12 лет'!$I$4:$K$75,3),IF(E112=11,VLOOKUP(R112,'11 лет'!$K$3:$M$76,3),IF(E112=13,VLOOKUP(R112,'13 лет'!$J$4:$L$75,3), IF(E112=14,VLOOKUP(R112,'14 лет'!$N$5:$P$75,3),""))))</f>
        <v/>
      </c>
      <c r="T112" s="109"/>
      <c r="U112" s="249" t="str">
        <f ca="1">IF(E112=12,VLOOKUP(T112,'12 лет'!$H$4:$K$74,4),IF(E112=11,VLOOKUP(T112,'11 лет'!$J$4:$M$75,4),IF(E112=13,VLOOKUP(T112,'13 лет'!$I$4:$L$75,4),IF(E112=14, VLOOKUP(T112,'14 лет'!$M$4:$P$74,4),""))))</f>
        <v/>
      </c>
      <c r="V112" s="109"/>
      <c r="W112" s="249" t="str">
        <f ca="1" xml:space="preserve"> IF(E112=12,VLOOKUP(V112,'12 лет'!$F$4:$K$75,6),IF(E112=11,VLOOKUP(V112,'11 лет'!$H$4:$M$75,6),IF(E112=13,VLOOKUP(V112,'13 лет'!$G$4:$L$75,6), IF(E112=14, VLOOKUP(V112,'14 лет'!$K$4:$P$74,6),""))))</f>
        <v/>
      </c>
      <c r="X112" s="171">
        <v>-20</v>
      </c>
      <c r="Y112" s="249" t="str">
        <f ca="1" xml:space="preserve"> IF(E112=12,VLOOKUP(X112,'12 лет'!$J$4:$K$75,2),IF(E112=11,VLOOKUP(X112,'11 лет'!$L$4:$M$75,2),IF(E112=13,VLOOKUP(X112,'13 лет'!$K$4:$L$75,2), IF(E112=14, VLOOKUP(X112,'14 лет'!$O$4:$P$74,2),""))))</f>
        <v/>
      </c>
      <c r="Z112" s="252"/>
      <c r="AA112" s="249" t="str">
        <f ca="1">IF(E112=12,VLOOKUP(Z112,'12 лет'!$C$4:$D$75,2),IF(E112=11,VLOOKUP(Z112,'11 лет'!$C$3:$E$76,3),IF(E112=13,VLOOKUP(Z112,'13 лет'!$C$3:$E$75,3),IF(E112=14,VLOOKUP(Z112,'14 лет'!$D$3:$I$74,6),""))))</f>
        <v/>
      </c>
      <c r="AB112" s="172"/>
      <c r="AC112" s="169" t="str">
        <f ca="1">IF(E112&lt;=9+OR(10),"Нет",IF(E112&lt;=11+OR(12),"Нет",IF(E112&lt;=13+OR(14)+OR(15),"Нет", IF(E112&lt;=16+OR(17),VLOOKUP(AB112,'14 лет'!$F$3:$I$74,4),""))))</f>
        <v/>
      </c>
      <c r="AD112" s="172"/>
      <c r="AE112" s="169" t="str">
        <f ca="1">IF(E112&lt;=11+OR(12),VLOOKUP(AD112,'11 лет'!$F$4:$M$75,8),IF(E112&lt;=13+OR(14)+OR(15),VLOOKUP(AD112,'13 лет'!$F$4:$L$75,7),""))</f>
        <v/>
      </c>
      <c r="AF112" s="172"/>
      <c r="AG112" s="176" t="str">
        <f ca="1" xml:space="preserve"> IF(E112&lt;=9+OR(10),VLOOKUP(AF112,'12 лет'!$G$4:$K$75,5),"")</f>
        <v/>
      </c>
      <c r="AH112" s="268">
        <f t="shared" ca="1" si="4"/>
        <v>0</v>
      </c>
      <c r="AI112" s="269">
        <f t="shared" ca="1" si="5"/>
        <v>30</v>
      </c>
    </row>
    <row r="113" spans="1:35" ht="15.75">
      <c r="A113" s="108"/>
      <c r="B113" s="109"/>
      <c r="C113" s="110"/>
      <c r="D113" s="110"/>
      <c r="E113" s="267">
        <f t="shared" ca="1" si="3"/>
        <v>125</v>
      </c>
      <c r="F113" s="168"/>
      <c r="G113" s="249" t="str">
        <f ca="1">IF(E113=12,"Нет",IF(E113=11,"Нет",IF(E113=13,VLOOKUP(F113,'13 лет'!$B$3:$E$75,4),IF(E113=14,VLOOKUP(F113,'14 лет'!$E$5:$I$75,5),""))))</f>
        <v/>
      </c>
      <c r="H113" s="168"/>
      <c r="I113" s="169" t="str">
        <f ca="1">IF(E113&lt;=9+OR(10),VLOOKUP(H113,'12 лет'!$B$3:$D$75,3),IF(E113&lt;=11+OR(12),"Нет",IF(E113&lt;=13+OR(14)+OR(15),"Нет",IF(E113&lt;=16+OR(17),VLOOKUP(H113,'14 лет'!$D$3:$I$75,6),""))))</f>
        <v/>
      </c>
      <c r="J113" s="251"/>
      <c r="K113" s="249" t="str">
        <f ca="1">IF(E113=12,VLOOKUP(J113,'12 лет'!$A$4:$D$75,4),IF(E113=11,VLOOKUP(J113,'11 лет'!$A$3:$E$76,5),IF(E113=13,VLOOKUP(J113,'13 лет'!$A$3:$E$75,5),IF(E113=14,VLOOKUP(J113,'14 лет'!$B$5:$I$75,8),""))))</f>
        <v/>
      </c>
      <c r="L113" s="170"/>
      <c r="M113" s="169" t="str">
        <f ca="1">IF(E113&lt;=9+OR(10),VLOOKUP(L113,'12 лет'!$A$4:$D$75,4),IF(E113&lt;=11+OR(12),"Нет",IF(E113&lt;=13+OR(14)+OR(15),"Нет", IF(E113&lt;=16+OR(17)+OR(18),VLOOKUP(L113,'14 лет'!$H$3:$I$75,2),""))))</f>
        <v/>
      </c>
      <c r="N113" s="170"/>
      <c r="O113" s="169" t="str">
        <f ca="1">IF(E113&lt;=9+OR(10),"Нет",IF(E113&lt;=11+OR(12),"Нет",IF(E113&lt;=13+OR(14)+OR(15),"Нет", IF(E113&lt;=16+OR(17)+OR(18),VLOOKUP(N113,'14 лет'!$G$3:$I$75,3),""))))</f>
        <v/>
      </c>
      <c r="P113" s="168"/>
      <c r="Q113" s="169" t="str">
        <f ca="1">IF(E113&lt;=10,"Нет",IF(E113&lt;=11+OR(12),VLOOKUP(P113,'11 лет'!$H$4:$M$75,6),IF(E113&lt;=13+OR(14)+OR(15),VLOOKUP(P113,'13 лет'!$H$4:$L$75,5),IF(E113&lt;=16+OR(17),VLOOKUP(P113,'14 лет'!$L$3:$P$75,5),""))))</f>
        <v/>
      </c>
      <c r="R113" s="109"/>
      <c r="S113" s="249" t="str">
        <f ca="1">IF(E113=12,VLOOKUP(R113,'12 лет'!$I$4:$K$75,3),IF(E113=11,VLOOKUP(R113,'11 лет'!$K$3:$M$76,3),IF(E113=13,VLOOKUP(R113,'13 лет'!$J$4:$L$75,3), IF(E113=14,VLOOKUP(R113,'14 лет'!$N$5:$P$75,3),""))))</f>
        <v/>
      </c>
      <c r="T113" s="109"/>
      <c r="U113" s="249" t="str">
        <f ca="1">IF(E113=12,VLOOKUP(T113,'12 лет'!$H$4:$K$74,4),IF(E113=11,VLOOKUP(T113,'11 лет'!$J$4:$M$75,4),IF(E113=13,VLOOKUP(T113,'13 лет'!$I$4:$L$75,4),IF(E113=14, VLOOKUP(T113,'14 лет'!$M$4:$P$74,4),""))))</f>
        <v/>
      </c>
      <c r="V113" s="109"/>
      <c r="W113" s="249" t="str">
        <f ca="1" xml:space="preserve"> IF(E113=12,VLOOKUP(V113,'12 лет'!$F$4:$K$75,6),IF(E113=11,VLOOKUP(V113,'11 лет'!$H$4:$M$75,6),IF(E113=13,VLOOKUP(V113,'13 лет'!$G$4:$L$75,6), IF(E113=14, VLOOKUP(V113,'14 лет'!$K$4:$P$74,6),""))))</f>
        <v/>
      </c>
      <c r="X113" s="171">
        <v>-20</v>
      </c>
      <c r="Y113" s="249" t="str">
        <f ca="1" xml:space="preserve"> IF(E113=12,VLOOKUP(X113,'12 лет'!$J$4:$K$75,2),IF(E113=11,VLOOKUP(X113,'11 лет'!$L$4:$M$75,2),IF(E113=13,VLOOKUP(X113,'13 лет'!$K$4:$L$75,2), IF(E113=14, VLOOKUP(X113,'14 лет'!$O$4:$P$74,2),""))))</f>
        <v/>
      </c>
      <c r="Z113" s="252"/>
      <c r="AA113" s="249" t="str">
        <f ca="1">IF(E113=12,VLOOKUP(Z113,'12 лет'!$C$4:$D$75,2),IF(E113=11,VLOOKUP(Z113,'11 лет'!$C$3:$E$76,3),IF(E113=13,VLOOKUP(Z113,'13 лет'!$C$3:$E$75,3),IF(E113=14,VLOOKUP(Z113,'14 лет'!$D$3:$I$74,6),""))))</f>
        <v/>
      </c>
      <c r="AB113" s="172"/>
      <c r="AC113" s="169" t="str">
        <f ca="1">IF(E113&lt;=9+OR(10),"Нет",IF(E113&lt;=11+OR(12),"Нет",IF(E113&lt;=13+OR(14)+OR(15),"Нет", IF(E113&lt;=16+OR(17),VLOOKUP(AB113,'14 лет'!$F$3:$I$74,4),""))))</f>
        <v/>
      </c>
      <c r="AD113" s="172"/>
      <c r="AE113" s="169" t="str">
        <f ca="1">IF(E113&lt;=11+OR(12),VLOOKUP(AD113,'11 лет'!$F$4:$M$75,8),IF(E113&lt;=13+OR(14)+OR(15),VLOOKUP(AD113,'13 лет'!$F$4:$L$75,7),""))</f>
        <v/>
      </c>
      <c r="AF113" s="172"/>
      <c r="AG113" s="176" t="str">
        <f ca="1" xml:space="preserve"> IF(E113&lt;=9+OR(10),VLOOKUP(AF113,'12 лет'!$G$4:$K$75,5),"")</f>
        <v/>
      </c>
      <c r="AH113" s="268">
        <f t="shared" ca="1" si="4"/>
        <v>0</v>
      </c>
      <c r="AI113" s="269">
        <f t="shared" ca="1" si="5"/>
        <v>30</v>
      </c>
    </row>
    <row r="114" spans="1:35" ht="15.75">
      <c r="A114" s="108"/>
      <c r="B114" s="109"/>
      <c r="C114" s="110"/>
      <c r="D114" s="110"/>
      <c r="E114" s="267">
        <f t="shared" ca="1" si="3"/>
        <v>125</v>
      </c>
      <c r="F114" s="168"/>
      <c r="G114" s="249" t="str">
        <f ca="1">IF(E114=12,"Нет",IF(E114=11,"Нет",IF(E114=13,VLOOKUP(F114,'13 лет'!$B$3:$E$75,4),IF(E114=14,VLOOKUP(F114,'14 лет'!$E$5:$I$75,5),""))))</f>
        <v/>
      </c>
      <c r="H114" s="168"/>
      <c r="I114" s="169" t="str">
        <f ca="1">IF(E114&lt;=9+OR(10),VLOOKUP(H114,'12 лет'!$B$3:$D$75,3),IF(E114&lt;=11+OR(12),"Нет",IF(E114&lt;=13+OR(14)+OR(15),"Нет",IF(E114&lt;=16+OR(17),VLOOKUP(H114,'14 лет'!$D$3:$I$75,6),""))))</f>
        <v/>
      </c>
      <c r="J114" s="251"/>
      <c r="K114" s="249" t="str">
        <f ca="1">IF(E114=12,VLOOKUP(J114,'12 лет'!$A$4:$D$75,4),IF(E114=11,VLOOKUP(J114,'11 лет'!$A$3:$E$76,5),IF(E114=13,VLOOKUP(J114,'13 лет'!$A$3:$E$75,5),IF(E114=14,VLOOKUP(J114,'14 лет'!$B$5:$I$75,8),""))))</f>
        <v/>
      </c>
      <c r="L114" s="170"/>
      <c r="M114" s="169" t="str">
        <f ca="1">IF(E114&lt;=9+OR(10),VLOOKUP(L114,'12 лет'!$A$4:$D$75,4),IF(E114&lt;=11+OR(12),"Нет",IF(E114&lt;=13+OR(14)+OR(15),"Нет", IF(E114&lt;=16+OR(17)+OR(18),VLOOKUP(L114,'14 лет'!$H$3:$I$75,2),""))))</f>
        <v/>
      </c>
      <c r="N114" s="170"/>
      <c r="O114" s="169" t="str">
        <f ca="1">IF(E114&lt;=9+OR(10),"Нет",IF(E114&lt;=11+OR(12),"Нет",IF(E114&lt;=13+OR(14)+OR(15),"Нет", IF(E114&lt;=16+OR(17)+OR(18),VLOOKUP(N114,'14 лет'!$G$3:$I$75,3),""))))</f>
        <v/>
      </c>
      <c r="P114" s="168"/>
      <c r="Q114" s="169" t="str">
        <f ca="1">IF(E114&lt;=10,"Нет",IF(E114&lt;=11+OR(12),VLOOKUP(P114,'11 лет'!$H$4:$M$75,6),IF(E114&lt;=13+OR(14)+OR(15),VLOOKUP(P114,'13 лет'!$H$4:$L$75,5),IF(E114&lt;=16+OR(17),VLOOKUP(P114,'14 лет'!$L$3:$P$75,5),""))))</f>
        <v/>
      </c>
      <c r="R114" s="109"/>
      <c r="S114" s="249" t="str">
        <f ca="1">IF(E114=12,VLOOKUP(R114,'12 лет'!$I$4:$K$75,3),IF(E114=11,VLOOKUP(R114,'11 лет'!$K$3:$M$76,3),IF(E114=13,VLOOKUP(R114,'13 лет'!$J$4:$L$75,3), IF(E114=14,VLOOKUP(R114,'14 лет'!$N$5:$P$75,3),""))))</f>
        <v/>
      </c>
      <c r="T114" s="109"/>
      <c r="U114" s="249" t="str">
        <f ca="1">IF(E114=12,VLOOKUP(T114,'12 лет'!$H$4:$K$74,4),IF(E114=11,VLOOKUP(T114,'11 лет'!$J$4:$M$75,4),IF(E114=13,VLOOKUP(T114,'13 лет'!$I$4:$L$75,4),IF(E114=14, VLOOKUP(T114,'14 лет'!$M$4:$P$74,4),""))))</f>
        <v/>
      </c>
      <c r="V114" s="109"/>
      <c r="W114" s="249" t="str">
        <f ca="1" xml:space="preserve"> IF(E114=12,VLOOKUP(V114,'12 лет'!$F$4:$K$75,6),IF(E114=11,VLOOKUP(V114,'11 лет'!$H$4:$M$75,6),IF(E114=13,VLOOKUP(V114,'13 лет'!$G$4:$L$75,6), IF(E114=14, VLOOKUP(V114,'14 лет'!$K$4:$P$74,6),""))))</f>
        <v/>
      </c>
      <c r="X114" s="171">
        <v>-20</v>
      </c>
      <c r="Y114" s="249" t="str">
        <f ca="1" xml:space="preserve"> IF(E114=12,VLOOKUP(X114,'12 лет'!$J$4:$K$75,2),IF(E114=11,VLOOKUP(X114,'11 лет'!$L$4:$M$75,2),IF(E114=13,VLOOKUP(X114,'13 лет'!$K$4:$L$75,2), IF(E114=14, VLOOKUP(X114,'14 лет'!$O$4:$P$74,2),""))))</f>
        <v/>
      </c>
      <c r="Z114" s="252"/>
      <c r="AA114" s="249" t="str">
        <f ca="1">IF(E114=12,VLOOKUP(Z114,'12 лет'!$C$4:$D$75,2),IF(E114=11,VLOOKUP(Z114,'11 лет'!$C$3:$E$76,3),IF(E114=13,VLOOKUP(Z114,'13 лет'!$C$3:$E$75,3),IF(E114=14,VLOOKUP(Z114,'14 лет'!$D$3:$I$74,6),""))))</f>
        <v/>
      </c>
      <c r="AB114" s="172"/>
      <c r="AC114" s="169" t="str">
        <f ca="1">IF(E114&lt;=9+OR(10),"Нет",IF(E114&lt;=11+OR(12),"Нет",IF(E114&lt;=13+OR(14)+OR(15),"Нет", IF(E114&lt;=16+OR(17),VLOOKUP(AB114,'14 лет'!$F$3:$I$74,4),""))))</f>
        <v/>
      </c>
      <c r="AD114" s="172"/>
      <c r="AE114" s="169" t="str">
        <f ca="1">IF(E114&lt;=11+OR(12),VLOOKUP(AD114,'11 лет'!$F$4:$M$75,8),IF(E114&lt;=13+OR(14)+OR(15),VLOOKUP(AD114,'13 лет'!$F$4:$L$75,7),""))</f>
        <v/>
      </c>
      <c r="AF114" s="172"/>
      <c r="AG114" s="176" t="str">
        <f ca="1" xml:space="preserve"> IF(E114&lt;=9+OR(10),VLOOKUP(AF114,'12 лет'!$G$4:$K$75,5),"")</f>
        <v/>
      </c>
      <c r="AH114" s="268">
        <f t="shared" ca="1" si="4"/>
        <v>0</v>
      </c>
      <c r="AI114" s="269">
        <f t="shared" ca="1" si="5"/>
        <v>30</v>
      </c>
    </row>
    <row r="115" spans="1:35" ht="15.75">
      <c r="A115" s="108"/>
      <c r="B115" s="109"/>
      <c r="C115" s="110"/>
      <c r="D115" s="110"/>
      <c r="E115" s="267">
        <f t="shared" ca="1" si="3"/>
        <v>125</v>
      </c>
      <c r="F115" s="168"/>
      <c r="G115" s="249" t="str">
        <f ca="1">IF(E115=12,"Нет",IF(E115=11,"Нет",IF(E115=13,VLOOKUP(F115,'13 лет'!$B$3:$E$75,4),IF(E115=14,VLOOKUP(F115,'14 лет'!$E$5:$I$75,5),""))))</f>
        <v/>
      </c>
      <c r="H115" s="168"/>
      <c r="I115" s="169" t="str">
        <f ca="1">IF(E115&lt;=9+OR(10),VLOOKUP(H115,'12 лет'!$B$3:$D$75,3),IF(E115&lt;=11+OR(12),"Нет",IF(E115&lt;=13+OR(14)+OR(15),"Нет",IF(E115&lt;=16+OR(17),VLOOKUP(H115,'14 лет'!$D$3:$I$75,6),""))))</f>
        <v/>
      </c>
      <c r="J115" s="251"/>
      <c r="K115" s="249" t="str">
        <f ca="1">IF(E115=12,VLOOKUP(J115,'12 лет'!$A$4:$D$75,4),IF(E115=11,VLOOKUP(J115,'11 лет'!$A$3:$E$76,5),IF(E115=13,VLOOKUP(J115,'13 лет'!$A$3:$E$75,5),IF(E115=14,VLOOKUP(J115,'14 лет'!$B$5:$I$75,8),""))))</f>
        <v/>
      </c>
      <c r="L115" s="170"/>
      <c r="M115" s="169" t="str">
        <f ca="1">IF(E115&lt;=9+OR(10),VLOOKUP(L115,'12 лет'!$A$4:$D$75,4),IF(E115&lt;=11+OR(12),"Нет",IF(E115&lt;=13+OR(14)+OR(15),"Нет", IF(E115&lt;=16+OR(17)+OR(18),VLOOKUP(L115,'14 лет'!$H$3:$I$75,2),""))))</f>
        <v/>
      </c>
      <c r="N115" s="170"/>
      <c r="O115" s="169" t="str">
        <f ca="1">IF(E115&lt;=9+OR(10),"Нет",IF(E115&lt;=11+OR(12),"Нет",IF(E115&lt;=13+OR(14)+OR(15),"Нет", IF(E115&lt;=16+OR(17)+OR(18),VLOOKUP(N115,'14 лет'!$G$3:$I$75,3),""))))</f>
        <v/>
      </c>
      <c r="P115" s="168"/>
      <c r="Q115" s="169" t="str">
        <f ca="1">IF(E115&lt;=10,"Нет",IF(E115&lt;=11+OR(12),VLOOKUP(P115,'11 лет'!$H$4:$M$75,6),IF(E115&lt;=13+OR(14)+OR(15),VLOOKUP(P115,'13 лет'!$H$4:$L$75,5),IF(E115&lt;=16+OR(17),VLOOKUP(P115,'14 лет'!$L$3:$P$75,5),""))))</f>
        <v/>
      </c>
      <c r="R115" s="109"/>
      <c r="S115" s="249" t="str">
        <f ca="1">IF(E115=12,VLOOKUP(R115,'12 лет'!$I$4:$K$75,3),IF(E115=11,VLOOKUP(R115,'11 лет'!$K$3:$M$76,3),IF(E115=13,VLOOKUP(R115,'13 лет'!$J$4:$L$75,3), IF(E115=14,VLOOKUP(R115,'14 лет'!$N$5:$P$75,3),""))))</f>
        <v/>
      </c>
      <c r="T115" s="109"/>
      <c r="U115" s="249" t="str">
        <f ca="1">IF(E115=12,VLOOKUP(T115,'12 лет'!$H$4:$K$74,4),IF(E115=11,VLOOKUP(T115,'11 лет'!$J$4:$M$75,4),IF(E115=13,VLOOKUP(T115,'13 лет'!$I$4:$L$75,4),IF(E115=14, VLOOKUP(T115,'14 лет'!$M$4:$P$74,4),""))))</f>
        <v/>
      </c>
      <c r="V115" s="109"/>
      <c r="W115" s="249" t="str">
        <f ca="1" xml:space="preserve"> IF(E115=12,VLOOKUP(V115,'12 лет'!$F$4:$K$75,6),IF(E115=11,VLOOKUP(V115,'11 лет'!$H$4:$M$75,6),IF(E115=13,VLOOKUP(V115,'13 лет'!$G$4:$L$75,6), IF(E115=14, VLOOKUP(V115,'14 лет'!$K$4:$P$74,6),""))))</f>
        <v/>
      </c>
      <c r="X115" s="171">
        <v>-20</v>
      </c>
      <c r="Y115" s="249" t="str">
        <f ca="1" xml:space="preserve"> IF(E115=12,VLOOKUP(X115,'12 лет'!$J$4:$K$75,2),IF(E115=11,VLOOKUP(X115,'11 лет'!$L$4:$M$75,2),IF(E115=13,VLOOKUP(X115,'13 лет'!$K$4:$L$75,2), IF(E115=14, VLOOKUP(X115,'14 лет'!$O$4:$P$74,2),""))))</f>
        <v/>
      </c>
      <c r="Z115" s="252"/>
      <c r="AA115" s="249" t="str">
        <f ca="1">IF(E115=12,VLOOKUP(Z115,'12 лет'!$C$4:$D$75,2),IF(E115=11,VLOOKUP(Z115,'11 лет'!$C$3:$E$76,3),IF(E115=13,VLOOKUP(Z115,'13 лет'!$C$3:$E$75,3),IF(E115=14,VLOOKUP(Z115,'14 лет'!$D$3:$I$74,6),""))))</f>
        <v/>
      </c>
      <c r="AB115" s="172"/>
      <c r="AC115" s="169" t="str">
        <f ca="1">IF(E115&lt;=9+OR(10),"Нет",IF(E115&lt;=11+OR(12),"Нет",IF(E115&lt;=13+OR(14)+OR(15),"Нет", IF(E115&lt;=16+OR(17),VLOOKUP(AB115,'14 лет'!$F$3:$I$74,4),""))))</f>
        <v/>
      </c>
      <c r="AD115" s="172"/>
      <c r="AE115" s="169" t="str">
        <f ca="1">IF(E115&lt;=11+OR(12),VLOOKUP(AD115,'11 лет'!$F$4:$M$75,8),IF(E115&lt;=13+OR(14)+OR(15),VLOOKUP(AD115,'13 лет'!$F$4:$L$75,7),""))</f>
        <v/>
      </c>
      <c r="AF115" s="172"/>
      <c r="AG115" s="176" t="str">
        <f ca="1" xml:space="preserve"> IF(E115&lt;=9+OR(10),VLOOKUP(AF115,'12 лет'!$G$4:$K$75,5),"")</f>
        <v/>
      </c>
      <c r="AH115" s="268">
        <f t="shared" ca="1" si="4"/>
        <v>0</v>
      </c>
      <c r="AI115" s="269">
        <f t="shared" ca="1" si="5"/>
        <v>30</v>
      </c>
    </row>
    <row r="116" spans="1:35" ht="15.75">
      <c r="A116" s="108"/>
      <c r="B116" s="109"/>
      <c r="C116" s="110"/>
      <c r="D116" s="110"/>
      <c r="E116" s="267">
        <f t="shared" ca="1" si="3"/>
        <v>125</v>
      </c>
      <c r="F116" s="168"/>
      <c r="G116" s="249" t="str">
        <f ca="1">IF(E116=12,"Нет",IF(E116=11,"Нет",IF(E116=13,VLOOKUP(F116,'13 лет'!$B$3:$E$75,4),IF(E116=14,VLOOKUP(F116,'14 лет'!$E$5:$I$75,5),""))))</f>
        <v/>
      </c>
      <c r="H116" s="168"/>
      <c r="I116" s="169" t="str">
        <f ca="1">IF(E116&lt;=9+OR(10),VLOOKUP(H116,'12 лет'!$B$3:$D$75,3),IF(E116&lt;=11+OR(12),"Нет",IF(E116&lt;=13+OR(14)+OR(15),"Нет",IF(E116&lt;=16+OR(17),VLOOKUP(H116,'14 лет'!$D$3:$I$75,6),""))))</f>
        <v/>
      </c>
      <c r="J116" s="251"/>
      <c r="K116" s="249" t="str">
        <f ca="1">IF(E116=12,VLOOKUP(J116,'12 лет'!$A$4:$D$75,4),IF(E116=11,VLOOKUP(J116,'11 лет'!$A$3:$E$76,5),IF(E116=13,VLOOKUP(J116,'13 лет'!$A$3:$E$75,5),IF(E116=14,VLOOKUP(J116,'14 лет'!$B$5:$I$75,8),""))))</f>
        <v/>
      </c>
      <c r="L116" s="170"/>
      <c r="M116" s="169" t="str">
        <f ca="1">IF(E116&lt;=9+OR(10),VLOOKUP(L116,'12 лет'!$A$4:$D$75,4),IF(E116&lt;=11+OR(12),"Нет",IF(E116&lt;=13+OR(14)+OR(15),"Нет", IF(E116&lt;=16+OR(17)+OR(18),VLOOKUP(L116,'14 лет'!$H$3:$I$75,2),""))))</f>
        <v/>
      </c>
      <c r="N116" s="170"/>
      <c r="O116" s="169" t="str">
        <f ca="1">IF(E116&lt;=9+OR(10),"Нет",IF(E116&lt;=11+OR(12),"Нет",IF(E116&lt;=13+OR(14)+OR(15),"Нет", IF(E116&lt;=16+OR(17)+OR(18),VLOOKUP(N116,'14 лет'!$G$3:$I$75,3),""))))</f>
        <v/>
      </c>
      <c r="P116" s="168"/>
      <c r="Q116" s="169" t="str">
        <f ca="1">IF(E116&lt;=10,"Нет",IF(E116&lt;=11+OR(12),VLOOKUP(P116,'11 лет'!$H$4:$M$75,6),IF(E116&lt;=13+OR(14)+OR(15),VLOOKUP(P116,'13 лет'!$H$4:$L$75,5),IF(E116&lt;=16+OR(17),VLOOKUP(P116,'14 лет'!$L$3:$P$75,5),""))))</f>
        <v/>
      </c>
      <c r="R116" s="109"/>
      <c r="S116" s="249" t="str">
        <f ca="1">IF(E116=12,VLOOKUP(R116,'12 лет'!$I$4:$K$75,3),IF(E116=11,VLOOKUP(R116,'11 лет'!$K$3:$M$76,3),IF(E116=13,VLOOKUP(R116,'13 лет'!$J$4:$L$75,3), IF(E116=14,VLOOKUP(R116,'14 лет'!$N$5:$P$75,3),""))))</f>
        <v/>
      </c>
      <c r="T116" s="109"/>
      <c r="U116" s="249" t="str">
        <f ca="1">IF(E116=12,VLOOKUP(T116,'12 лет'!$H$4:$K$74,4),IF(E116=11,VLOOKUP(T116,'11 лет'!$J$4:$M$75,4),IF(E116=13,VLOOKUP(T116,'13 лет'!$I$4:$L$75,4),IF(E116=14, VLOOKUP(T116,'14 лет'!$M$4:$P$74,4),""))))</f>
        <v/>
      </c>
      <c r="V116" s="109"/>
      <c r="W116" s="249" t="str">
        <f ca="1" xml:space="preserve"> IF(E116=12,VLOOKUP(V116,'12 лет'!$F$4:$K$75,6),IF(E116=11,VLOOKUP(V116,'11 лет'!$H$4:$M$75,6),IF(E116=13,VLOOKUP(V116,'13 лет'!$G$4:$L$75,6), IF(E116=14, VLOOKUP(V116,'14 лет'!$K$4:$P$74,6),""))))</f>
        <v/>
      </c>
      <c r="X116" s="171">
        <v>-20</v>
      </c>
      <c r="Y116" s="249" t="str">
        <f ca="1" xml:space="preserve"> IF(E116=12,VLOOKUP(X116,'12 лет'!$J$4:$K$75,2),IF(E116=11,VLOOKUP(X116,'11 лет'!$L$4:$M$75,2),IF(E116=13,VLOOKUP(X116,'13 лет'!$K$4:$L$75,2), IF(E116=14, VLOOKUP(X116,'14 лет'!$O$4:$P$74,2),""))))</f>
        <v/>
      </c>
      <c r="Z116" s="252"/>
      <c r="AA116" s="249" t="str">
        <f ca="1">IF(E116=12,VLOOKUP(Z116,'12 лет'!$C$4:$D$75,2),IF(E116=11,VLOOKUP(Z116,'11 лет'!$C$3:$E$76,3),IF(E116=13,VLOOKUP(Z116,'13 лет'!$C$3:$E$75,3),IF(E116=14,VLOOKUP(Z116,'14 лет'!$D$3:$I$74,6),""))))</f>
        <v/>
      </c>
      <c r="AB116" s="172"/>
      <c r="AC116" s="169" t="str">
        <f ca="1">IF(E116&lt;=9+OR(10),"Нет",IF(E116&lt;=11+OR(12),"Нет",IF(E116&lt;=13+OR(14)+OR(15),"Нет", IF(E116&lt;=16+OR(17),VLOOKUP(AB116,'14 лет'!$F$3:$I$74,4),""))))</f>
        <v/>
      </c>
      <c r="AD116" s="172"/>
      <c r="AE116" s="169" t="str">
        <f ca="1">IF(E116&lt;=11+OR(12),VLOOKUP(AD116,'11 лет'!$F$4:$M$75,8),IF(E116&lt;=13+OR(14)+OR(15),VLOOKUP(AD116,'13 лет'!$F$4:$L$75,7),""))</f>
        <v/>
      </c>
      <c r="AF116" s="172"/>
      <c r="AG116" s="176" t="str">
        <f ca="1" xml:space="preserve"> IF(E116&lt;=9+OR(10),VLOOKUP(AF116,'12 лет'!$G$4:$K$75,5),"")</f>
        <v/>
      </c>
      <c r="AH116" s="268">
        <f t="shared" ca="1" si="4"/>
        <v>0</v>
      </c>
      <c r="AI116" s="269">
        <f t="shared" ca="1" si="5"/>
        <v>30</v>
      </c>
    </row>
    <row r="117" spans="1:35" ht="15.75">
      <c r="A117" s="108"/>
      <c r="B117" s="109"/>
      <c r="C117" s="110"/>
      <c r="D117" s="110"/>
      <c r="E117" s="267">
        <f t="shared" ca="1" si="3"/>
        <v>125</v>
      </c>
      <c r="F117" s="168"/>
      <c r="G117" s="249" t="str">
        <f ca="1">IF(E117=12,"Нет",IF(E117=11,"Нет",IF(E117=13,VLOOKUP(F117,'13 лет'!$B$3:$E$75,4),IF(E117=14,VLOOKUP(F117,'14 лет'!$E$5:$I$75,5),""))))</f>
        <v/>
      </c>
      <c r="H117" s="168"/>
      <c r="I117" s="169" t="str">
        <f ca="1">IF(E117&lt;=9+OR(10),VLOOKUP(H117,'12 лет'!$B$3:$D$75,3),IF(E117&lt;=11+OR(12),"Нет",IF(E117&lt;=13+OR(14)+OR(15),"Нет",IF(E117&lt;=16+OR(17),VLOOKUP(H117,'14 лет'!$D$3:$I$75,6),""))))</f>
        <v/>
      </c>
      <c r="J117" s="251"/>
      <c r="K117" s="249" t="str">
        <f ca="1">IF(E117=12,VLOOKUP(J117,'12 лет'!$A$4:$D$75,4),IF(E117=11,VLOOKUP(J117,'11 лет'!$A$3:$E$76,5),IF(E117=13,VLOOKUP(J117,'13 лет'!$A$3:$E$75,5),IF(E117=14,VLOOKUP(J117,'14 лет'!$B$5:$I$75,8),""))))</f>
        <v/>
      </c>
      <c r="L117" s="170"/>
      <c r="M117" s="169" t="str">
        <f ca="1">IF(E117&lt;=9+OR(10),VLOOKUP(L117,'12 лет'!$A$4:$D$75,4),IF(E117&lt;=11+OR(12),"Нет",IF(E117&lt;=13+OR(14)+OR(15),"Нет", IF(E117&lt;=16+OR(17)+OR(18),VLOOKUP(L117,'14 лет'!$H$3:$I$75,2),""))))</f>
        <v/>
      </c>
      <c r="N117" s="170"/>
      <c r="O117" s="169" t="str">
        <f ca="1">IF(E117&lt;=9+OR(10),"Нет",IF(E117&lt;=11+OR(12),"Нет",IF(E117&lt;=13+OR(14)+OR(15),"Нет", IF(E117&lt;=16+OR(17)+OR(18),VLOOKUP(N117,'14 лет'!$G$3:$I$75,3),""))))</f>
        <v/>
      </c>
      <c r="P117" s="168"/>
      <c r="Q117" s="169" t="str">
        <f ca="1">IF(E117&lt;=10,"Нет",IF(E117&lt;=11+OR(12),VLOOKUP(P117,'11 лет'!$H$4:$M$75,6),IF(E117&lt;=13+OR(14)+OR(15),VLOOKUP(P117,'13 лет'!$H$4:$L$75,5),IF(E117&lt;=16+OR(17),VLOOKUP(P117,'14 лет'!$L$3:$P$75,5),""))))</f>
        <v/>
      </c>
      <c r="R117" s="109"/>
      <c r="S117" s="249" t="str">
        <f ca="1">IF(E117=12,VLOOKUP(R117,'12 лет'!$I$4:$K$75,3),IF(E117=11,VLOOKUP(R117,'11 лет'!$K$3:$M$76,3),IF(E117=13,VLOOKUP(R117,'13 лет'!$J$4:$L$75,3), IF(E117=14,VLOOKUP(R117,'14 лет'!$N$5:$P$75,3),""))))</f>
        <v/>
      </c>
      <c r="T117" s="109"/>
      <c r="U117" s="249" t="str">
        <f ca="1">IF(E117=12,VLOOKUP(T117,'12 лет'!$H$4:$K$74,4),IF(E117=11,VLOOKUP(T117,'11 лет'!$J$4:$M$75,4),IF(E117=13,VLOOKUP(T117,'13 лет'!$I$4:$L$75,4),IF(E117=14, VLOOKUP(T117,'14 лет'!$M$4:$P$74,4),""))))</f>
        <v/>
      </c>
      <c r="V117" s="109"/>
      <c r="W117" s="249" t="str">
        <f ca="1" xml:space="preserve"> IF(E117=12,VLOOKUP(V117,'12 лет'!$F$4:$K$75,6),IF(E117=11,VLOOKUP(V117,'11 лет'!$H$4:$M$75,6),IF(E117=13,VLOOKUP(V117,'13 лет'!$G$4:$L$75,6), IF(E117=14, VLOOKUP(V117,'14 лет'!$K$4:$P$74,6),""))))</f>
        <v/>
      </c>
      <c r="X117" s="171">
        <v>-20</v>
      </c>
      <c r="Y117" s="249" t="str">
        <f ca="1" xml:space="preserve"> IF(E117=12,VLOOKUP(X117,'12 лет'!$J$4:$K$75,2),IF(E117=11,VLOOKUP(X117,'11 лет'!$L$4:$M$75,2),IF(E117=13,VLOOKUP(X117,'13 лет'!$K$4:$L$75,2), IF(E117=14, VLOOKUP(X117,'14 лет'!$O$4:$P$74,2),""))))</f>
        <v/>
      </c>
      <c r="Z117" s="252"/>
      <c r="AA117" s="249" t="str">
        <f ca="1">IF(E117=12,VLOOKUP(Z117,'12 лет'!$C$4:$D$75,2),IF(E117=11,VLOOKUP(Z117,'11 лет'!$C$3:$E$76,3),IF(E117=13,VLOOKUP(Z117,'13 лет'!$C$3:$E$75,3),IF(E117=14,VLOOKUP(Z117,'14 лет'!$D$3:$I$74,6),""))))</f>
        <v/>
      </c>
      <c r="AB117" s="172"/>
      <c r="AC117" s="169" t="str">
        <f ca="1">IF(E117&lt;=9+OR(10),"Нет",IF(E117&lt;=11+OR(12),"Нет",IF(E117&lt;=13+OR(14)+OR(15),"Нет", IF(E117&lt;=16+OR(17),VLOOKUP(AB117,'14 лет'!$F$3:$I$74,4),""))))</f>
        <v/>
      </c>
      <c r="AD117" s="172"/>
      <c r="AE117" s="169" t="str">
        <f ca="1">IF(E117&lt;=11+OR(12),VLOOKUP(AD117,'11 лет'!$F$4:$M$75,8),IF(E117&lt;=13+OR(14)+OR(15),VLOOKUP(AD117,'13 лет'!$F$4:$L$75,7),""))</f>
        <v/>
      </c>
      <c r="AF117" s="172"/>
      <c r="AG117" s="176" t="str">
        <f ca="1" xml:space="preserve"> IF(E117&lt;=9+OR(10),VLOOKUP(AF117,'12 лет'!$G$4:$K$75,5),"")</f>
        <v/>
      </c>
      <c r="AH117" s="268">
        <f t="shared" ca="1" si="4"/>
        <v>0</v>
      </c>
      <c r="AI117" s="269">
        <f t="shared" ca="1" si="5"/>
        <v>30</v>
      </c>
    </row>
    <row r="118" spans="1:35" ht="15.75">
      <c r="A118" s="108"/>
      <c r="B118" s="109"/>
      <c r="C118" s="110"/>
      <c r="D118" s="110"/>
      <c r="E118" s="267">
        <f t="shared" ca="1" si="3"/>
        <v>125</v>
      </c>
      <c r="F118" s="168"/>
      <c r="G118" s="249" t="str">
        <f ca="1">IF(E118=12,"Нет",IF(E118=11,"Нет",IF(E118=13,VLOOKUP(F118,'13 лет'!$B$3:$E$75,4),IF(E118=14,VLOOKUP(F118,'14 лет'!$E$5:$I$75,5),""))))</f>
        <v/>
      </c>
      <c r="H118" s="168"/>
      <c r="I118" s="169" t="str">
        <f ca="1">IF(E118&lt;=9+OR(10),VLOOKUP(H118,'12 лет'!$B$3:$D$75,3),IF(E118&lt;=11+OR(12),"Нет",IF(E118&lt;=13+OR(14)+OR(15),"Нет",IF(E118&lt;=16+OR(17),VLOOKUP(H118,'14 лет'!$D$3:$I$75,6),""))))</f>
        <v/>
      </c>
      <c r="J118" s="251"/>
      <c r="K118" s="249" t="str">
        <f ca="1">IF(E118=12,VLOOKUP(J118,'12 лет'!$A$4:$D$75,4),IF(E118=11,VLOOKUP(J118,'11 лет'!$A$3:$E$76,5),IF(E118=13,VLOOKUP(J118,'13 лет'!$A$3:$E$75,5),IF(E118=14,VLOOKUP(J118,'14 лет'!$B$5:$I$75,8),""))))</f>
        <v/>
      </c>
      <c r="L118" s="170"/>
      <c r="M118" s="169" t="str">
        <f ca="1">IF(E118&lt;=9+OR(10),VLOOKUP(L118,'12 лет'!$A$4:$D$75,4),IF(E118&lt;=11+OR(12),"Нет",IF(E118&lt;=13+OR(14)+OR(15),"Нет", IF(E118&lt;=16+OR(17)+OR(18),VLOOKUP(L118,'14 лет'!$H$3:$I$75,2),""))))</f>
        <v/>
      </c>
      <c r="N118" s="170"/>
      <c r="O118" s="169" t="str">
        <f ca="1">IF(E118&lt;=9+OR(10),"Нет",IF(E118&lt;=11+OR(12),"Нет",IF(E118&lt;=13+OR(14)+OR(15),"Нет", IF(E118&lt;=16+OR(17)+OR(18),VLOOKUP(N118,'14 лет'!$G$3:$I$75,3),""))))</f>
        <v/>
      </c>
      <c r="P118" s="168"/>
      <c r="Q118" s="169" t="str">
        <f ca="1">IF(E118&lt;=10,"Нет",IF(E118&lt;=11+OR(12),VLOOKUP(P118,'11 лет'!$H$4:$M$75,6),IF(E118&lt;=13+OR(14)+OR(15),VLOOKUP(P118,'13 лет'!$H$4:$L$75,5),IF(E118&lt;=16+OR(17),VLOOKUP(P118,'14 лет'!$L$3:$P$75,5),""))))</f>
        <v/>
      </c>
      <c r="R118" s="109"/>
      <c r="S118" s="249" t="str">
        <f ca="1">IF(E118=12,VLOOKUP(R118,'12 лет'!$I$4:$K$75,3),IF(E118=11,VLOOKUP(R118,'11 лет'!$K$3:$M$76,3),IF(E118=13,VLOOKUP(R118,'13 лет'!$J$4:$L$75,3), IF(E118=14,VLOOKUP(R118,'14 лет'!$N$5:$P$75,3),""))))</f>
        <v/>
      </c>
      <c r="T118" s="109"/>
      <c r="U118" s="249" t="str">
        <f ca="1">IF(E118=12,VLOOKUP(T118,'12 лет'!$H$4:$K$74,4),IF(E118=11,VLOOKUP(T118,'11 лет'!$J$4:$M$75,4),IF(E118=13,VLOOKUP(T118,'13 лет'!$I$4:$L$75,4),IF(E118=14, VLOOKUP(T118,'14 лет'!$M$4:$P$74,4),""))))</f>
        <v/>
      </c>
      <c r="V118" s="109"/>
      <c r="W118" s="249" t="str">
        <f ca="1" xml:space="preserve"> IF(E118=12,VLOOKUP(V118,'12 лет'!$F$4:$K$75,6),IF(E118=11,VLOOKUP(V118,'11 лет'!$H$4:$M$75,6),IF(E118=13,VLOOKUP(V118,'13 лет'!$G$4:$L$75,6), IF(E118=14, VLOOKUP(V118,'14 лет'!$K$4:$P$74,6),""))))</f>
        <v/>
      </c>
      <c r="X118" s="171">
        <v>-20</v>
      </c>
      <c r="Y118" s="249" t="str">
        <f ca="1" xml:space="preserve"> IF(E118=12,VLOOKUP(X118,'12 лет'!$J$4:$K$75,2),IF(E118=11,VLOOKUP(X118,'11 лет'!$L$4:$M$75,2),IF(E118=13,VLOOKUP(X118,'13 лет'!$K$4:$L$75,2), IF(E118=14, VLOOKUP(X118,'14 лет'!$O$4:$P$74,2),""))))</f>
        <v/>
      </c>
      <c r="Z118" s="252"/>
      <c r="AA118" s="249" t="str">
        <f ca="1">IF(E118=12,VLOOKUP(Z118,'12 лет'!$C$4:$D$75,2),IF(E118=11,VLOOKUP(Z118,'11 лет'!$C$3:$E$76,3),IF(E118=13,VLOOKUP(Z118,'13 лет'!$C$3:$E$75,3),IF(E118=14,VLOOKUP(Z118,'14 лет'!$D$3:$I$74,6),""))))</f>
        <v/>
      </c>
      <c r="AB118" s="172"/>
      <c r="AC118" s="169" t="str">
        <f ca="1">IF(E118&lt;=9+OR(10),"Нет",IF(E118&lt;=11+OR(12),"Нет",IF(E118&lt;=13+OR(14)+OR(15),"Нет", IF(E118&lt;=16+OR(17),VLOOKUP(AB118,'14 лет'!$F$3:$I$74,4),""))))</f>
        <v/>
      </c>
      <c r="AD118" s="172"/>
      <c r="AE118" s="169" t="str">
        <f ca="1">IF(E118&lt;=11+OR(12),VLOOKUP(AD118,'11 лет'!$F$4:$M$75,8),IF(E118&lt;=13+OR(14)+OR(15),VLOOKUP(AD118,'13 лет'!$F$4:$L$75,7),""))</f>
        <v/>
      </c>
      <c r="AF118" s="172"/>
      <c r="AG118" s="176" t="str">
        <f ca="1" xml:space="preserve"> IF(E118&lt;=9+OR(10),VLOOKUP(AF118,'12 лет'!$G$4:$K$75,5),"")</f>
        <v/>
      </c>
      <c r="AH118" s="268">
        <f t="shared" ca="1" si="4"/>
        <v>0</v>
      </c>
      <c r="AI118" s="269">
        <f t="shared" ca="1" si="5"/>
        <v>30</v>
      </c>
    </row>
    <row r="119" spans="1:35" ht="15.75">
      <c r="A119" s="108"/>
      <c r="B119" s="109"/>
      <c r="C119" s="110"/>
      <c r="D119" s="110"/>
      <c r="E119" s="267">
        <f t="shared" ca="1" si="3"/>
        <v>125</v>
      </c>
      <c r="F119" s="168"/>
      <c r="G119" s="249" t="str">
        <f ca="1">IF(E119=12,"Нет",IF(E119=11,"Нет",IF(E119=13,VLOOKUP(F119,'13 лет'!$B$3:$E$75,4),IF(E119=14,VLOOKUP(F119,'14 лет'!$E$5:$I$75,5),""))))</f>
        <v/>
      </c>
      <c r="H119" s="168"/>
      <c r="I119" s="169" t="str">
        <f ca="1">IF(E119&lt;=9+OR(10),VLOOKUP(H119,'12 лет'!$B$3:$D$75,3),IF(E119&lt;=11+OR(12),"Нет",IF(E119&lt;=13+OR(14)+OR(15),"Нет",IF(E119&lt;=16+OR(17),VLOOKUP(H119,'14 лет'!$D$3:$I$75,6),""))))</f>
        <v/>
      </c>
      <c r="J119" s="251"/>
      <c r="K119" s="249" t="str">
        <f ca="1">IF(E119=12,VLOOKUP(J119,'12 лет'!$A$4:$D$75,4),IF(E119=11,VLOOKUP(J119,'11 лет'!$A$3:$E$76,5),IF(E119=13,VLOOKUP(J119,'13 лет'!$A$3:$E$75,5),IF(E119=14,VLOOKUP(J119,'14 лет'!$B$5:$I$75,8),""))))</f>
        <v/>
      </c>
      <c r="L119" s="170"/>
      <c r="M119" s="169" t="str">
        <f ca="1">IF(E119&lt;=9+OR(10),VLOOKUP(L119,'12 лет'!$A$4:$D$75,4),IF(E119&lt;=11+OR(12),"Нет",IF(E119&lt;=13+OR(14)+OR(15),"Нет", IF(E119&lt;=16+OR(17)+OR(18),VLOOKUP(L119,'14 лет'!$H$3:$I$75,2),""))))</f>
        <v/>
      </c>
      <c r="N119" s="170"/>
      <c r="O119" s="169" t="str">
        <f ca="1">IF(E119&lt;=9+OR(10),"Нет",IF(E119&lt;=11+OR(12),"Нет",IF(E119&lt;=13+OR(14)+OR(15),"Нет", IF(E119&lt;=16+OR(17)+OR(18),VLOOKUP(N119,'14 лет'!$G$3:$I$75,3),""))))</f>
        <v/>
      </c>
      <c r="P119" s="168"/>
      <c r="Q119" s="169" t="str">
        <f ca="1">IF(E119&lt;=10,"Нет",IF(E119&lt;=11+OR(12),VLOOKUP(P119,'11 лет'!$H$4:$M$75,6),IF(E119&lt;=13+OR(14)+OR(15),VLOOKUP(P119,'13 лет'!$H$4:$L$75,5),IF(E119&lt;=16+OR(17),VLOOKUP(P119,'14 лет'!$L$3:$P$75,5),""))))</f>
        <v/>
      </c>
      <c r="R119" s="109"/>
      <c r="S119" s="249" t="str">
        <f ca="1">IF(E119=12,VLOOKUP(R119,'12 лет'!$I$4:$K$75,3),IF(E119=11,VLOOKUP(R119,'11 лет'!$K$3:$M$76,3),IF(E119=13,VLOOKUP(R119,'13 лет'!$J$4:$L$75,3), IF(E119=14,VLOOKUP(R119,'14 лет'!$N$5:$P$75,3),""))))</f>
        <v/>
      </c>
      <c r="T119" s="109"/>
      <c r="U119" s="249" t="str">
        <f ca="1">IF(E119=12,VLOOKUP(T119,'12 лет'!$H$4:$K$74,4),IF(E119=11,VLOOKUP(T119,'11 лет'!$J$4:$M$75,4),IF(E119=13,VLOOKUP(T119,'13 лет'!$I$4:$L$75,4),IF(E119=14, VLOOKUP(T119,'14 лет'!$M$4:$P$74,4),""))))</f>
        <v/>
      </c>
      <c r="V119" s="109"/>
      <c r="W119" s="249" t="str">
        <f ca="1" xml:space="preserve"> IF(E119=12,VLOOKUP(V119,'12 лет'!$F$4:$K$75,6),IF(E119=11,VLOOKUP(V119,'11 лет'!$H$4:$M$75,6),IF(E119=13,VLOOKUP(V119,'13 лет'!$G$4:$L$75,6), IF(E119=14, VLOOKUP(V119,'14 лет'!$K$4:$P$74,6),""))))</f>
        <v/>
      </c>
      <c r="X119" s="171">
        <v>-20</v>
      </c>
      <c r="Y119" s="249" t="str">
        <f ca="1" xml:space="preserve"> IF(E119=12,VLOOKUP(X119,'12 лет'!$J$4:$K$75,2),IF(E119=11,VLOOKUP(X119,'11 лет'!$L$4:$M$75,2),IF(E119=13,VLOOKUP(X119,'13 лет'!$K$4:$L$75,2), IF(E119=14, VLOOKUP(X119,'14 лет'!$O$4:$P$74,2),""))))</f>
        <v/>
      </c>
      <c r="Z119" s="252"/>
      <c r="AA119" s="249" t="str">
        <f ca="1">IF(E119=12,VLOOKUP(Z119,'12 лет'!$C$4:$D$75,2),IF(E119=11,VLOOKUP(Z119,'11 лет'!$C$3:$E$76,3),IF(E119=13,VLOOKUP(Z119,'13 лет'!$C$3:$E$75,3),IF(E119=14,VLOOKUP(Z119,'14 лет'!$D$3:$I$74,6),""))))</f>
        <v/>
      </c>
      <c r="AB119" s="172"/>
      <c r="AC119" s="169" t="str">
        <f ca="1">IF(E119&lt;=9+OR(10),"Нет",IF(E119&lt;=11+OR(12),"Нет",IF(E119&lt;=13+OR(14)+OR(15),"Нет", IF(E119&lt;=16+OR(17),VLOOKUP(AB119,'14 лет'!$F$3:$I$74,4),""))))</f>
        <v/>
      </c>
      <c r="AD119" s="172"/>
      <c r="AE119" s="169" t="str">
        <f ca="1">IF(E119&lt;=11+OR(12),VLOOKUP(AD119,'11 лет'!$F$4:$M$75,8),IF(E119&lt;=13+OR(14)+OR(15),VLOOKUP(AD119,'13 лет'!$F$4:$L$75,7),""))</f>
        <v/>
      </c>
      <c r="AF119" s="172"/>
      <c r="AG119" s="176" t="str">
        <f ca="1" xml:space="preserve"> IF(E119&lt;=9+OR(10),VLOOKUP(AF119,'12 лет'!$G$4:$K$75,5),"")</f>
        <v/>
      </c>
      <c r="AH119" s="268">
        <f t="shared" ca="1" si="4"/>
        <v>0</v>
      </c>
      <c r="AI119" s="269">
        <f t="shared" ca="1" si="5"/>
        <v>30</v>
      </c>
    </row>
    <row r="120" spans="1:35" ht="15.75">
      <c r="A120" s="108"/>
      <c r="B120" s="109"/>
      <c r="C120" s="110"/>
      <c r="D120" s="110"/>
      <c r="E120" s="267">
        <f t="shared" ca="1" si="3"/>
        <v>125</v>
      </c>
      <c r="F120" s="168"/>
      <c r="G120" s="249" t="str">
        <f ca="1">IF(E120=12,"Нет",IF(E120=11,"Нет",IF(E120=13,VLOOKUP(F120,'13 лет'!$B$3:$E$75,4),IF(E120=14,VLOOKUP(F120,'14 лет'!$E$5:$I$75,5),""))))</f>
        <v/>
      </c>
      <c r="H120" s="168"/>
      <c r="I120" s="169" t="str">
        <f ca="1">IF(E120&lt;=9+OR(10),VLOOKUP(H120,'12 лет'!$B$3:$D$75,3),IF(E120&lt;=11+OR(12),"Нет",IF(E120&lt;=13+OR(14)+OR(15),"Нет",IF(E120&lt;=16+OR(17),VLOOKUP(H120,'14 лет'!$D$3:$I$75,6),""))))</f>
        <v/>
      </c>
      <c r="J120" s="251"/>
      <c r="K120" s="249" t="str">
        <f ca="1">IF(E120=12,VLOOKUP(J120,'12 лет'!$A$4:$D$75,4),IF(E120=11,VLOOKUP(J120,'11 лет'!$A$3:$E$76,5),IF(E120=13,VLOOKUP(J120,'13 лет'!$A$3:$E$75,5),IF(E120=14,VLOOKUP(J120,'14 лет'!$B$5:$I$75,8),""))))</f>
        <v/>
      </c>
      <c r="L120" s="170"/>
      <c r="M120" s="169" t="str">
        <f ca="1">IF(E120&lt;=9+OR(10),VLOOKUP(L120,'12 лет'!$A$4:$D$75,4),IF(E120&lt;=11+OR(12),"Нет",IF(E120&lt;=13+OR(14)+OR(15),"Нет", IF(E120&lt;=16+OR(17)+OR(18),VLOOKUP(L120,'14 лет'!$H$3:$I$75,2),""))))</f>
        <v/>
      </c>
      <c r="N120" s="170"/>
      <c r="O120" s="169" t="str">
        <f ca="1">IF(E120&lt;=9+OR(10),"Нет",IF(E120&lt;=11+OR(12),"Нет",IF(E120&lt;=13+OR(14)+OR(15),"Нет", IF(E120&lt;=16+OR(17)+OR(18),VLOOKUP(N120,'14 лет'!$G$3:$I$75,3),""))))</f>
        <v/>
      </c>
      <c r="P120" s="168"/>
      <c r="Q120" s="169" t="str">
        <f ca="1">IF(E120&lt;=10,"Нет",IF(E120&lt;=11+OR(12),VLOOKUP(P120,'11 лет'!$H$4:$M$75,6),IF(E120&lt;=13+OR(14)+OR(15),VLOOKUP(P120,'13 лет'!$H$4:$L$75,5),IF(E120&lt;=16+OR(17),VLOOKUP(P120,'14 лет'!$L$3:$P$75,5),""))))</f>
        <v/>
      </c>
      <c r="R120" s="109"/>
      <c r="S120" s="249" t="str">
        <f ca="1">IF(E120=12,VLOOKUP(R120,'12 лет'!$I$4:$K$75,3),IF(E120=11,VLOOKUP(R120,'11 лет'!$K$3:$M$76,3),IF(E120=13,VLOOKUP(R120,'13 лет'!$J$4:$L$75,3), IF(E120=14,VLOOKUP(R120,'14 лет'!$N$5:$P$75,3),""))))</f>
        <v/>
      </c>
      <c r="T120" s="109"/>
      <c r="U120" s="249" t="str">
        <f ca="1">IF(E120=12,VLOOKUP(T120,'12 лет'!$H$4:$K$74,4),IF(E120=11,VLOOKUP(T120,'11 лет'!$J$4:$M$75,4),IF(E120=13,VLOOKUP(T120,'13 лет'!$I$4:$L$75,4),IF(E120=14, VLOOKUP(T120,'14 лет'!$M$4:$P$74,4),""))))</f>
        <v/>
      </c>
      <c r="V120" s="109"/>
      <c r="W120" s="249" t="str">
        <f ca="1" xml:space="preserve"> IF(E120=12,VLOOKUP(V120,'12 лет'!$F$4:$K$75,6),IF(E120=11,VLOOKUP(V120,'11 лет'!$H$4:$M$75,6),IF(E120=13,VLOOKUP(V120,'13 лет'!$G$4:$L$75,6), IF(E120=14, VLOOKUP(V120,'14 лет'!$K$4:$P$74,6),""))))</f>
        <v/>
      </c>
      <c r="X120" s="171">
        <v>-20</v>
      </c>
      <c r="Y120" s="249" t="str">
        <f ca="1" xml:space="preserve"> IF(E120=12,VLOOKUP(X120,'12 лет'!$J$4:$K$75,2),IF(E120=11,VLOOKUP(X120,'11 лет'!$L$4:$M$75,2),IF(E120=13,VLOOKUP(X120,'13 лет'!$K$4:$L$75,2), IF(E120=14, VLOOKUP(X120,'14 лет'!$O$4:$P$74,2),""))))</f>
        <v/>
      </c>
      <c r="Z120" s="252"/>
      <c r="AA120" s="249" t="str">
        <f ca="1">IF(E120=12,VLOOKUP(Z120,'12 лет'!$C$4:$D$75,2),IF(E120=11,VLOOKUP(Z120,'11 лет'!$C$3:$E$76,3),IF(E120=13,VLOOKUP(Z120,'13 лет'!$C$3:$E$75,3),IF(E120=14,VLOOKUP(Z120,'14 лет'!$D$3:$I$74,6),""))))</f>
        <v/>
      </c>
      <c r="AB120" s="172"/>
      <c r="AC120" s="169" t="str">
        <f ca="1">IF(E120&lt;=9+OR(10),"Нет",IF(E120&lt;=11+OR(12),"Нет",IF(E120&lt;=13+OR(14)+OR(15),"Нет", IF(E120&lt;=16+OR(17),VLOOKUP(AB120,'14 лет'!$F$3:$I$74,4),""))))</f>
        <v/>
      </c>
      <c r="AD120" s="172"/>
      <c r="AE120" s="169" t="str">
        <f ca="1">IF(E120&lt;=11+OR(12),VLOOKUP(AD120,'11 лет'!$F$4:$M$75,8),IF(E120&lt;=13+OR(14)+OR(15),VLOOKUP(AD120,'13 лет'!$F$4:$L$75,7),""))</f>
        <v/>
      </c>
      <c r="AF120" s="172"/>
      <c r="AG120" s="176" t="str">
        <f ca="1" xml:space="preserve"> IF(E120&lt;=9+OR(10),VLOOKUP(AF120,'12 лет'!$G$4:$K$75,5),"")</f>
        <v/>
      </c>
      <c r="AH120" s="268">
        <f t="shared" ca="1" si="4"/>
        <v>0</v>
      </c>
      <c r="AI120" s="269">
        <f t="shared" ca="1" si="5"/>
        <v>30</v>
      </c>
    </row>
    <row r="121" spans="1:35" ht="15.75">
      <c r="A121" s="108"/>
      <c r="B121" s="109"/>
      <c r="C121" s="110"/>
      <c r="D121" s="110"/>
      <c r="E121" s="267">
        <f t="shared" ca="1" si="3"/>
        <v>125</v>
      </c>
      <c r="F121" s="168"/>
      <c r="G121" s="249" t="str">
        <f ca="1">IF(E121=12,"Нет",IF(E121=11,"Нет",IF(E121=13,VLOOKUP(F121,'13 лет'!$B$3:$E$75,4),IF(E121=14,VLOOKUP(F121,'14 лет'!$E$5:$I$75,5),""))))</f>
        <v/>
      </c>
      <c r="H121" s="168"/>
      <c r="I121" s="169" t="str">
        <f ca="1">IF(E121&lt;=9+OR(10),VLOOKUP(H121,'12 лет'!$B$3:$D$75,3),IF(E121&lt;=11+OR(12),"Нет",IF(E121&lt;=13+OR(14)+OR(15),"Нет",IF(E121&lt;=16+OR(17),VLOOKUP(H121,'14 лет'!$D$3:$I$75,6),""))))</f>
        <v/>
      </c>
      <c r="J121" s="251"/>
      <c r="K121" s="249" t="str">
        <f ca="1">IF(E121=12,VLOOKUP(J121,'12 лет'!$A$4:$D$75,4),IF(E121=11,VLOOKUP(J121,'11 лет'!$A$3:$E$76,5),IF(E121=13,VLOOKUP(J121,'13 лет'!$A$3:$E$75,5),IF(E121=14,VLOOKUP(J121,'14 лет'!$B$5:$I$75,8),""))))</f>
        <v/>
      </c>
      <c r="L121" s="170"/>
      <c r="M121" s="169" t="str">
        <f ca="1">IF(E121&lt;=9+OR(10),VLOOKUP(L121,'12 лет'!$A$4:$D$75,4),IF(E121&lt;=11+OR(12),"Нет",IF(E121&lt;=13+OR(14)+OR(15),"Нет", IF(E121&lt;=16+OR(17)+OR(18),VLOOKUP(L121,'14 лет'!$H$3:$I$75,2),""))))</f>
        <v/>
      </c>
      <c r="N121" s="170"/>
      <c r="O121" s="169" t="str">
        <f ca="1">IF(E121&lt;=9+OR(10),"Нет",IF(E121&lt;=11+OR(12),"Нет",IF(E121&lt;=13+OR(14)+OR(15),"Нет", IF(E121&lt;=16+OR(17)+OR(18),VLOOKUP(N121,'14 лет'!$G$3:$I$75,3),""))))</f>
        <v/>
      </c>
      <c r="P121" s="168"/>
      <c r="Q121" s="169" t="str">
        <f ca="1">IF(E121&lt;=10,"Нет",IF(E121&lt;=11+OR(12),VLOOKUP(P121,'11 лет'!$H$4:$M$75,6),IF(E121&lt;=13+OR(14)+OR(15),VLOOKUP(P121,'13 лет'!$H$4:$L$75,5),IF(E121&lt;=16+OR(17),VLOOKUP(P121,'14 лет'!$L$3:$P$75,5),""))))</f>
        <v/>
      </c>
      <c r="R121" s="109"/>
      <c r="S121" s="249" t="str">
        <f ca="1">IF(E121=12,VLOOKUP(R121,'12 лет'!$I$4:$K$75,3),IF(E121=11,VLOOKUP(R121,'11 лет'!$K$3:$M$76,3),IF(E121=13,VLOOKUP(R121,'13 лет'!$J$4:$L$75,3), IF(E121=14,VLOOKUP(R121,'14 лет'!$N$5:$P$75,3),""))))</f>
        <v/>
      </c>
      <c r="T121" s="109"/>
      <c r="U121" s="249" t="str">
        <f ca="1">IF(E121=12,VLOOKUP(T121,'12 лет'!$H$4:$K$74,4),IF(E121=11,VLOOKUP(T121,'11 лет'!$J$4:$M$75,4),IF(E121=13,VLOOKUP(T121,'13 лет'!$I$4:$L$75,4),IF(E121=14, VLOOKUP(T121,'14 лет'!$M$4:$P$74,4),""))))</f>
        <v/>
      </c>
      <c r="V121" s="109"/>
      <c r="W121" s="249" t="str">
        <f ca="1" xml:space="preserve"> IF(E121=12,VLOOKUP(V121,'12 лет'!$F$4:$K$75,6),IF(E121=11,VLOOKUP(V121,'11 лет'!$H$4:$M$75,6),IF(E121=13,VLOOKUP(V121,'13 лет'!$G$4:$L$75,6), IF(E121=14, VLOOKUP(V121,'14 лет'!$K$4:$P$74,6),""))))</f>
        <v/>
      </c>
      <c r="X121" s="171">
        <v>-20</v>
      </c>
      <c r="Y121" s="249" t="str">
        <f ca="1" xml:space="preserve"> IF(E121=12,VLOOKUP(X121,'12 лет'!$J$4:$K$75,2),IF(E121=11,VLOOKUP(X121,'11 лет'!$L$4:$M$75,2),IF(E121=13,VLOOKUP(X121,'13 лет'!$K$4:$L$75,2), IF(E121=14, VLOOKUP(X121,'14 лет'!$O$4:$P$74,2),""))))</f>
        <v/>
      </c>
      <c r="Z121" s="252"/>
      <c r="AA121" s="249" t="str">
        <f ca="1">IF(E121=12,VLOOKUP(Z121,'12 лет'!$C$4:$D$75,2),IF(E121=11,VLOOKUP(Z121,'11 лет'!$C$3:$E$76,3),IF(E121=13,VLOOKUP(Z121,'13 лет'!$C$3:$E$75,3),IF(E121=14,VLOOKUP(Z121,'14 лет'!$D$3:$I$74,6),""))))</f>
        <v/>
      </c>
      <c r="AB121" s="172"/>
      <c r="AC121" s="169" t="str">
        <f ca="1">IF(E121&lt;=9+OR(10),"Нет",IF(E121&lt;=11+OR(12),"Нет",IF(E121&lt;=13+OR(14)+OR(15),"Нет", IF(E121&lt;=16+OR(17),VLOOKUP(AB121,'14 лет'!$F$3:$I$74,4),""))))</f>
        <v/>
      </c>
      <c r="AD121" s="172"/>
      <c r="AE121" s="169" t="str">
        <f ca="1">IF(E121&lt;=11+OR(12),VLOOKUP(AD121,'11 лет'!$F$4:$M$75,8),IF(E121&lt;=13+OR(14)+OR(15),VLOOKUP(AD121,'13 лет'!$F$4:$L$75,7),""))</f>
        <v/>
      </c>
      <c r="AF121" s="172"/>
      <c r="AG121" s="176" t="str">
        <f ca="1" xml:space="preserve"> IF(E121&lt;=9+OR(10),VLOOKUP(AF121,'12 лет'!$G$4:$K$75,5),"")</f>
        <v/>
      </c>
      <c r="AH121" s="268">
        <f t="shared" ca="1" si="4"/>
        <v>0</v>
      </c>
      <c r="AI121" s="269">
        <f t="shared" ca="1" si="5"/>
        <v>30</v>
      </c>
    </row>
    <row r="122" spans="1:35" ht="15.75">
      <c r="A122" s="108"/>
      <c r="B122" s="109"/>
      <c r="C122" s="110"/>
      <c r="D122" s="110"/>
      <c r="E122" s="267">
        <f t="shared" ca="1" si="3"/>
        <v>125</v>
      </c>
      <c r="F122" s="168"/>
      <c r="G122" s="249" t="str">
        <f ca="1">IF(E122=12,"Нет",IF(E122=11,"Нет",IF(E122=13,VLOOKUP(F122,'13 лет'!$B$3:$E$75,4),IF(E122=14,VLOOKUP(F122,'14 лет'!$E$5:$I$75,5),""))))</f>
        <v/>
      </c>
      <c r="H122" s="168"/>
      <c r="I122" s="169" t="str">
        <f ca="1">IF(E122&lt;=9+OR(10),VLOOKUP(H122,'12 лет'!$B$3:$D$75,3),IF(E122&lt;=11+OR(12),"Нет",IF(E122&lt;=13+OR(14)+OR(15),"Нет",IF(E122&lt;=16+OR(17),VLOOKUP(H122,'14 лет'!$D$3:$I$75,6),""))))</f>
        <v/>
      </c>
      <c r="J122" s="251"/>
      <c r="K122" s="249" t="str">
        <f ca="1">IF(E122=12,VLOOKUP(J122,'12 лет'!$A$4:$D$75,4),IF(E122=11,VLOOKUP(J122,'11 лет'!$A$3:$E$76,5),IF(E122=13,VLOOKUP(J122,'13 лет'!$A$3:$E$75,5),IF(E122=14,VLOOKUP(J122,'14 лет'!$B$5:$I$75,8),""))))</f>
        <v/>
      </c>
      <c r="L122" s="170"/>
      <c r="M122" s="169" t="str">
        <f ca="1">IF(E122&lt;=9+OR(10),VLOOKUP(L122,'12 лет'!$A$4:$D$75,4),IF(E122&lt;=11+OR(12),"Нет",IF(E122&lt;=13+OR(14)+OR(15),"Нет", IF(E122&lt;=16+OR(17)+OR(18),VLOOKUP(L122,'14 лет'!$H$3:$I$75,2),""))))</f>
        <v/>
      </c>
      <c r="N122" s="170"/>
      <c r="O122" s="169" t="str">
        <f ca="1">IF(E122&lt;=9+OR(10),"Нет",IF(E122&lt;=11+OR(12),"Нет",IF(E122&lt;=13+OR(14)+OR(15),"Нет", IF(E122&lt;=16+OR(17)+OR(18),VLOOKUP(N122,'14 лет'!$G$3:$I$75,3),""))))</f>
        <v/>
      </c>
      <c r="P122" s="168"/>
      <c r="Q122" s="169" t="str">
        <f ca="1">IF(E122&lt;=10,"Нет",IF(E122&lt;=11+OR(12),VLOOKUP(P122,'11 лет'!$H$4:$M$75,6),IF(E122&lt;=13+OR(14)+OR(15),VLOOKUP(P122,'13 лет'!$H$4:$L$75,5),IF(E122&lt;=16+OR(17),VLOOKUP(P122,'14 лет'!$L$3:$P$75,5),""))))</f>
        <v/>
      </c>
      <c r="R122" s="109"/>
      <c r="S122" s="249" t="str">
        <f ca="1">IF(E122=12,VLOOKUP(R122,'12 лет'!$I$4:$K$75,3),IF(E122=11,VLOOKUP(R122,'11 лет'!$K$3:$M$76,3),IF(E122=13,VLOOKUP(R122,'13 лет'!$J$4:$L$75,3), IF(E122=14,VLOOKUP(R122,'14 лет'!$N$5:$P$75,3),""))))</f>
        <v/>
      </c>
      <c r="T122" s="109"/>
      <c r="U122" s="249" t="str">
        <f ca="1">IF(E122=12,VLOOKUP(T122,'12 лет'!$H$4:$K$74,4),IF(E122=11,VLOOKUP(T122,'11 лет'!$J$4:$M$75,4),IF(E122=13,VLOOKUP(T122,'13 лет'!$I$4:$L$75,4),IF(E122=14, VLOOKUP(T122,'14 лет'!$M$4:$P$74,4),""))))</f>
        <v/>
      </c>
      <c r="V122" s="109"/>
      <c r="W122" s="249" t="str">
        <f ca="1" xml:space="preserve"> IF(E122=12,VLOOKUP(V122,'12 лет'!$F$4:$K$75,6),IF(E122=11,VLOOKUP(V122,'11 лет'!$H$4:$M$75,6),IF(E122=13,VLOOKUP(V122,'13 лет'!$G$4:$L$75,6), IF(E122=14, VLOOKUP(V122,'14 лет'!$K$4:$P$74,6),""))))</f>
        <v/>
      </c>
      <c r="X122" s="171">
        <v>-20</v>
      </c>
      <c r="Y122" s="249" t="str">
        <f ca="1" xml:space="preserve"> IF(E122=12,VLOOKUP(X122,'12 лет'!$J$4:$K$75,2),IF(E122=11,VLOOKUP(X122,'11 лет'!$L$4:$M$75,2),IF(E122=13,VLOOKUP(X122,'13 лет'!$K$4:$L$75,2), IF(E122=14, VLOOKUP(X122,'14 лет'!$O$4:$P$74,2),""))))</f>
        <v/>
      </c>
      <c r="Z122" s="252"/>
      <c r="AA122" s="249" t="str">
        <f ca="1">IF(E122=12,VLOOKUP(Z122,'12 лет'!$C$4:$D$75,2),IF(E122=11,VLOOKUP(Z122,'11 лет'!$C$3:$E$76,3),IF(E122=13,VLOOKUP(Z122,'13 лет'!$C$3:$E$75,3),IF(E122=14,VLOOKUP(Z122,'14 лет'!$D$3:$I$74,6),""))))</f>
        <v/>
      </c>
      <c r="AB122" s="172"/>
      <c r="AC122" s="169" t="str">
        <f ca="1">IF(E122&lt;=9+OR(10),"Нет",IF(E122&lt;=11+OR(12),"Нет",IF(E122&lt;=13+OR(14)+OR(15),"Нет", IF(E122&lt;=16+OR(17),VLOOKUP(AB122,'14 лет'!$F$3:$I$74,4),""))))</f>
        <v/>
      </c>
      <c r="AD122" s="172"/>
      <c r="AE122" s="169" t="str">
        <f ca="1">IF(E122&lt;=11+OR(12),VLOOKUP(AD122,'11 лет'!$F$4:$M$75,8),IF(E122&lt;=13+OR(14)+OR(15),VLOOKUP(AD122,'13 лет'!$F$4:$L$75,7),""))</f>
        <v/>
      </c>
      <c r="AF122" s="172"/>
      <c r="AG122" s="176" t="str">
        <f ca="1" xml:space="preserve"> IF(E122&lt;=9+OR(10),VLOOKUP(AF122,'12 лет'!$G$4:$K$75,5),"")</f>
        <v/>
      </c>
      <c r="AH122" s="268">
        <f t="shared" ca="1" si="4"/>
        <v>0</v>
      </c>
      <c r="AI122" s="269">
        <f t="shared" ca="1" si="5"/>
        <v>30</v>
      </c>
    </row>
    <row r="123" spans="1:35" ht="15.75">
      <c r="A123" s="108"/>
      <c r="B123" s="109"/>
      <c r="C123" s="110"/>
      <c r="D123" s="110"/>
      <c r="E123" s="267">
        <f t="shared" ca="1" si="3"/>
        <v>125</v>
      </c>
      <c r="F123" s="168"/>
      <c r="G123" s="249" t="str">
        <f ca="1">IF(E123=12,"Нет",IF(E123=11,"Нет",IF(E123=13,VLOOKUP(F123,'13 лет'!$B$3:$E$75,4),IF(E123=14,VLOOKUP(F123,'14 лет'!$E$5:$I$75,5),""))))</f>
        <v/>
      </c>
      <c r="H123" s="168"/>
      <c r="I123" s="169" t="str">
        <f ca="1">IF(E123&lt;=9+OR(10),VLOOKUP(H123,'12 лет'!$B$3:$D$75,3),IF(E123&lt;=11+OR(12),"Нет",IF(E123&lt;=13+OR(14)+OR(15),"Нет",IF(E123&lt;=16+OR(17),VLOOKUP(H123,'14 лет'!$D$3:$I$75,6),""))))</f>
        <v/>
      </c>
      <c r="J123" s="251"/>
      <c r="K123" s="249" t="str">
        <f ca="1">IF(E123=12,VLOOKUP(J123,'12 лет'!$A$4:$D$75,4),IF(E123=11,VLOOKUP(J123,'11 лет'!$A$3:$E$76,5),IF(E123=13,VLOOKUP(J123,'13 лет'!$A$3:$E$75,5),IF(E123=14,VLOOKUP(J123,'14 лет'!$B$5:$I$75,8),""))))</f>
        <v/>
      </c>
      <c r="L123" s="170"/>
      <c r="M123" s="169" t="str">
        <f ca="1">IF(E123&lt;=9+OR(10),VLOOKUP(L123,'12 лет'!$A$4:$D$75,4),IF(E123&lt;=11+OR(12),"Нет",IF(E123&lt;=13+OR(14)+OR(15),"Нет", IF(E123&lt;=16+OR(17)+OR(18),VLOOKUP(L123,'14 лет'!$H$3:$I$75,2),""))))</f>
        <v/>
      </c>
      <c r="N123" s="170"/>
      <c r="O123" s="169" t="str">
        <f ca="1">IF(E123&lt;=9+OR(10),"Нет",IF(E123&lt;=11+OR(12),"Нет",IF(E123&lt;=13+OR(14)+OR(15),"Нет", IF(E123&lt;=16+OR(17)+OR(18),VLOOKUP(N123,'14 лет'!$G$3:$I$75,3),""))))</f>
        <v/>
      </c>
      <c r="P123" s="168"/>
      <c r="Q123" s="169" t="str">
        <f ca="1">IF(E123&lt;=10,"Нет",IF(E123&lt;=11+OR(12),VLOOKUP(P123,'11 лет'!$H$4:$M$75,6),IF(E123&lt;=13+OR(14)+OR(15),VLOOKUP(P123,'13 лет'!$H$4:$L$75,5),IF(E123&lt;=16+OR(17),VLOOKUP(P123,'14 лет'!$L$3:$P$75,5),""))))</f>
        <v/>
      </c>
      <c r="R123" s="109"/>
      <c r="S123" s="249" t="str">
        <f ca="1">IF(E123=12,VLOOKUP(R123,'12 лет'!$I$4:$K$75,3),IF(E123=11,VLOOKUP(R123,'11 лет'!$K$3:$M$76,3),IF(E123=13,VLOOKUP(R123,'13 лет'!$J$4:$L$75,3), IF(E123=14,VLOOKUP(R123,'14 лет'!$N$5:$P$75,3),""))))</f>
        <v/>
      </c>
      <c r="T123" s="109"/>
      <c r="U123" s="249" t="str">
        <f ca="1">IF(E123=12,VLOOKUP(T123,'12 лет'!$H$4:$K$74,4),IF(E123=11,VLOOKUP(T123,'11 лет'!$J$4:$M$75,4),IF(E123=13,VLOOKUP(T123,'13 лет'!$I$4:$L$75,4),IF(E123=14, VLOOKUP(T123,'14 лет'!$M$4:$P$74,4),""))))</f>
        <v/>
      </c>
      <c r="V123" s="109"/>
      <c r="W123" s="249" t="str">
        <f ca="1" xml:space="preserve"> IF(E123=12,VLOOKUP(V123,'12 лет'!$F$4:$K$75,6),IF(E123=11,VLOOKUP(V123,'11 лет'!$H$4:$M$75,6),IF(E123=13,VLOOKUP(V123,'13 лет'!$G$4:$L$75,6), IF(E123=14, VLOOKUP(V123,'14 лет'!$K$4:$P$74,6),""))))</f>
        <v/>
      </c>
      <c r="X123" s="171">
        <v>-20</v>
      </c>
      <c r="Y123" s="249" t="str">
        <f ca="1" xml:space="preserve"> IF(E123=12,VLOOKUP(X123,'12 лет'!$J$4:$K$75,2),IF(E123=11,VLOOKUP(X123,'11 лет'!$L$4:$M$75,2),IF(E123=13,VLOOKUP(X123,'13 лет'!$K$4:$L$75,2), IF(E123=14, VLOOKUP(X123,'14 лет'!$O$4:$P$74,2),""))))</f>
        <v/>
      </c>
      <c r="Z123" s="252"/>
      <c r="AA123" s="249" t="str">
        <f ca="1">IF(E123=12,VLOOKUP(Z123,'12 лет'!$C$4:$D$75,2),IF(E123=11,VLOOKUP(Z123,'11 лет'!$C$3:$E$76,3),IF(E123=13,VLOOKUP(Z123,'13 лет'!$C$3:$E$75,3),IF(E123=14,VLOOKUP(Z123,'14 лет'!$D$3:$I$74,6),""))))</f>
        <v/>
      </c>
      <c r="AB123" s="172"/>
      <c r="AC123" s="169" t="str">
        <f ca="1">IF(E123&lt;=9+OR(10),"Нет",IF(E123&lt;=11+OR(12),"Нет",IF(E123&lt;=13+OR(14)+OR(15),"Нет", IF(E123&lt;=16+OR(17),VLOOKUP(AB123,'14 лет'!$F$3:$I$74,4),""))))</f>
        <v/>
      </c>
      <c r="AD123" s="172"/>
      <c r="AE123" s="169" t="str">
        <f ca="1">IF(E123&lt;=11+OR(12),VLOOKUP(AD123,'11 лет'!$F$4:$M$75,8),IF(E123&lt;=13+OR(14)+OR(15),VLOOKUP(AD123,'13 лет'!$F$4:$L$75,7),""))</f>
        <v/>
      </c>
      <c r="AF123" s="172"/>
      <c r="AG123" s="176" t="str">
        <f ca="1" xml:space="preserve"> IF(E123&lt;=9+OR(10),VLOOKUP(AF123,'12 лет'!$G$4:$K$75,5),"")</f>
        <v/>
      </c>
      <c r="AH123" s="268">
        <f t="shared" ca="1" si="4"/>
        <v>0</v>
      </c>
      <c r="AI123" s="269">
        <f t="shared" ca="1" si="5"/>
        <v>30</v>
      </c>
    </row>
    <row r="124" spans="1:35" ht="15.75">
      <c r="A124" s="108"/>
      <c r="B124" s="109"/>
      <c r="C124" s="110"/>
      <c r="D124" s="110"/>
      <c r="E124" s="267">
        <f t="shared" ca="1" si="3"/>
        <v>125</v>
      </c>
      <c r="F124" s="168"/>
      <c r="G124" s="249" t="str">
        <f ca="1">IF(E124=12,"Нет",IF(E124=11,"Нет",IF(E124=13,VLOOKUP(F124,'13 лет'!$B$3:$E$75,4),IF(E124=14,VLOOKUP(F124,'14 лет'!$E$5:$I$75,5),""))))</f>
        <v/>
      </c>
      <c r="H124" s="168"/>
      <c r="I124" s="169" t="str">
        <f ca="1">IF(E124&lt;=9+OR(10),VLOOKUP(H124,'12 лет'!$B$3:$D$75,3),IF(E124&lt;=11+OR(12),"Нет",IF(E124&lt;=13+OR(14)+OR(15),"Нет",IF(E124&lt;=16+OR(17),VLOOKUP(H124,'14 лет'!$D$3:$I$75,6),""))))</f>
        <v/>
      </c>
      <c r="J124" s="251"/>
      <c r="K124" s="249" t="str">
        <f ca="1">IF(E124=12,VLOOKUP(J124,'12 лет'!$A$4:$D$75,4),IF(E124=11,VLOOKUP(J124,'11 лет'!$A$3:$E$76,5),IF(E124=13,VLOOKUP(J124,'13 лет'!$A$3:$E$75,5),IF(E124=14,VLOOKUP(J124,'14 лет'!$B$5:$I$75,8),""))))</f>
        <v/>
      </c>
      <c r="L124" s="170"/>
      <c r="M124" s="169" t="str">
        <f ca="1">IF(E124&lt;=9+OR(10),VLOOKUP(L124,'12 лет'!$A$4:$D$75,4),IF(E124&lt;=11+OR(12),"Нет",IF(E124&lt;=13+OR(14)+OR(15),"Нет", IF(E124&lt;=16+OR(17)+OR(18),VLOOKUP(L124,'14 лет'!$H$3:$I$75,2),""))))</f>
        <v/>
      </c>
      <c r="N124" s="170"/>
      <c r="O124" s="169" t="str">
        <f ca="1">IF(E124&lt;=9+OR(10),"Нет",IF(E124&lt;=11+OR(12),"Нет",IF(E124&lt;=13+OR(14)+OR(15),"Нет", IF(E124&lt;=16+OR(17)+OR(18),VLOOKUP(N124,'14 лет'!$G$3:$I$75,3),""))))</f>
        <v/>
      </c>
      <c r="P124" s="168"/>
      <c r="Q124" s="169" t="str">
        <f ca="1">IF(E124&lt;=10,"Нет",IF(E124&lt;=11+OR(12),VLOOKUP(P124,'11 лет'!$H$4:$M$75,6),IF(E124&lt;=13+OR(14)+OR(15),VLOOKUP(P124,'13 лет'!$H$4:$L$75,5),IF(E124&lt;=16+OR(17),VLOOKUP(P124,'14 лет'!$L$3:$P$75,5),""))))</f>
        <v/>
      </c>
      <c r="R124" s="109"/>
      <c r="S124" s="249" t="str">
        <f ca="1">IF(E124=12,VLOOKUP(R124,'12 лет'!$I$4:$K$75,3),IF(E124=11,VLOOKUP(R124,'11 лет'!$K$3:$M$76,3),IF(E124=13,VLOOKUP(R124,'13 лет'!$J$4:$L$75,3), IF(E124=14,VLOOKUP(R124,'14 лет'!$N$5:$P$75,3),""))))</f>
        <v/>
      </c>
      <c r="T124" s="109"/>
      <c r="U124" s="249" t="str">
        <f ca="1">IF(E124=12,VLOOKUP(T124,'12 лет'!$H$4:$K$74,4),IF(E124=11,VLOOKUP(T124,'11 лет'!$J$4:$M$75,4),IF(E124=13,VLOOKUP(T124,'13 лет'!$I$4:$L$75,4),IF(E124=14, VLOOKUP(T124,'14 лет'!$M$4:$P$74,4),""))))</f>
        <v/>
      </c>
      <c r="V124" s="109"/>
      <c r="W124" s="249" t="str">
        <f ca="1" xml:space="preserve"> IF(E124=12,VLOOKUP(V124,'12 лет'!$F$4:$K$75,6),IF(E124=11,VLOOKUP(V124,'11 лет'!$H$4:$M$75,6),IF(E124=13,VLOOKUP(V124,'13 лет'!$G$4:$L$75,6), IF(E124=14, VLOOKUP(V124,'14 лет'!$K$4:$P$74,6),""))))</f>
        <v/>
      </c>
      <c r="X124" s="171">
        <v>-20</v>
      </c>
      <c r="Y124" s="249" t="str">
        <f ca="1" xml:space="preserve"> IF(E124=12,VLOOKUP(X124,'12 лет'!$J$4:$K$75,2),IF(E124=11,VLOOKUP(X124,'11 лет'!$L$4:$M$75,2),IF(E124=13,VLOOKUP(X124,'13 лет'!$K$4:$L$75,2), IF(E124=14, VLOOKUP(X124,'14 лет'!$O$4:$P$74,2),""))))</f>
        <v/>
      </c>
      <c r="Z124" s="252"/>
      <c r="AA124" s="249" t="str">
        <f ca="1">IF(E124=12,VLOOKUP(Z124,'12 лет'!$C$4:$D$75,2),IF(E124=11,VLOOKUP(Z124,'11 лет'!$C$3:$E$76,3),IF(E124=13,VLOOKUP(Z124,'13 лет'!$C$3:$E$75,3),IF(E124=14,VLOOKUP(Z124,'14 лет'!$D$3:$I$74,6),""))))</f>
        <v/>
      </c>
      <c r="AB124" s="172"/>
      <c r="AC124" s="169" t="str">
        <f ca="1">IF(E124&lt;=9+OR(10),"Нет",IF(E124&lt;=11+OR(12),"Нет",IF(E124&lt;=13+OR(14)+OR(15),"Нет", IF(E124&lt;=16+OR(17),VLOOKUP(AB124,'14 лет'!$F$3:$I$74,4),""))))</f>
        <v/>
      </c>
      <c r="AD124" s="172"/>
      <c r="AE124" s="169" t="str">
        <f ca="1">IF(E124&lt;=11+OR(12),VLOOKUP(AD124,'11 лет'!$F$4:$M$75,8),IF(E124&lt;=13+OR(14)+OR(15),VLOOKUP(AD124,'13 лет'!$F$4:$L$75,7),""))</f>
        <v/>
      </c>
      <c r="AF124" s="172"/>
      <c r="AG124" s="176" t="str">
        <f ca="1" xml:space="preserve"> IF(E124&lt;=9+OR(10),VLOOKUP(AF124,'12 лет'!$G$4:$K$75,5),"")</f>
        <v/>
      </c>
      <c r="AH124" s="268">
        <f t="shared" ca="1" si="4"/>
        <v>0</v>
      </c>
      <c r="AI124" s="269">
        <f t="shared" ca="1" si="5"/>
        <v>30</v>
      </c>
    </row>
  </sheetData>
  <sheetProtection algorithmName="SHA-512" hashValue="ArPWVTaVR61yfR3zsGh0Zetr9WxXWzrmgbh2urgd1Qxie2MZ0vrxAk+NOvwEUUfPDMKGtNJ9VVF/kcPfxHaQZg==" saltValue="FEHVk34M7Toq1nyOEoftUA==" spinCount="100000" sheet="1" objects="1" scenarios="1"/>
  <sortState ref="C4:AI5">
    <sortCondition descending="1" ref="AH4:AH5"/>
  </sortState>
  <mergeCells count="1">
    <mergeCell ref="A1:AH1"/>
  </mergeCells>
  <printOptions headings="1" gridLines="1"/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24"/>
  <sheetViews>
    <sheetView topLeftCell="A22" zoomScale="89" zoomScaleNormal="89" workbookViewId="0">
      <selection activeCell="AB2" sqref="AB2"/>
    </sheetView>
  </sheetViews>
  <sheetFormatPr defaultRowHeight="15"/>
  <cols>
    <col min="1" max="1" width="5" customWidth="1" collapsed="1"/>
    <col min="2" max="2" width="31.42578125" customWidth="1" collapsed="1"/>
    <col min="3" max="3" width="14.140625" customWidth="1" collapsed="1"/>
    <col min="4" max="4" width="10.28515625" customWidth="1" collapsed="1"/>
    <col min="5" max="5" width="13.140625" customWidth="1"/>
    <col min="6" max="6" width="10.85546875" customWidth="1"/>
    <col min="7" max="7" width="10.140625" customWidth="1"/>
    <col min="8" max="8" width="6.28515625" hidden="1" customWidth="1"/>
    <col min="9" max="9" width="7.7109375" hidden="1" customWidth="1"/>
    <col min="10" max="10" width="9.5703125" bestFit="1" customWidth="1"/>
    <col min="11" max="11" width="12.7109375" bestFit="1" customWidth="1"/>
    <col min="12" max="13" width="0" hidden="1" customWidth="1"/>
    <col min="18" max="18" width="10" customWidth="1"/>
    <col min="19" max="19" width="12.7109375" bestFit="1" customWidth="1"/>
    <col min="21" max="21" width="12.7109375" bestFit="1" customWidth="1"/>
    <col min="23" max="23" width="12.7109375" bestFit="1" customWidth="1"/>
    <col min="24" max="27" width="0" hidden="1" customWidth="1"/>
  </cols>
  <sheetData>
    <row r="1" spans="1:29" ht="15.75">
      <c r="A1" s="281" t="s">
        <v>469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161"/>
    </row>
    <row r="2" spans="1:29">
      <c r="A2" s="111"/>
      <c r="B2" s="181" t="s">
        <v>427</v>
      </c>
      <c r="C2" s="253" t="s">
        <v>468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</row>
    <row r="3" spans="1:29" ht="63.75">
      <c r="A3" s="173" t="s">
        <v>48</v>
      </c>
      <c r="B3" s="188" t="s">
        <v>44</v>
      </c>
      <c r="C3" s="189" t="s">
        <v>43</v>
      </c>
      <c r="D3" s="190" t="s">
        <v>403</v>
      </c>
      <c r="E3" s="174" t="s">
        <v>24</v>
      </c>
      <c r="F3" s="191" t="s">
        <v>339</v>
      </c>
      <c r="G3" s="167" t="s">
        <v>46</v>
      </c>
      <c r="H3" s="191" t="s">
        <v>61</v>
      </c>
      <c r="I3" s="167" t="s">
        <v>46</v>
      </c>
      <c r="J3" s="191" t="s">
        <v>402</v>
      </c>
      <c r="K3" s="167" t="s">
        <v>46</v>
      </c>
      <c r="L3" s="191" t="s">
        <v>49</v>
      </c>
      <c r="M3" s="167" t="s">
        <v>0</v>
      </c>
      <c r="N3" s="191" t="s">
        <v>210</v>
      </c>
      <c r="O3" s="167" t="s">
        <v>46</v>
      </c>
      <c r="P3" s="191" t="s">
        <v>50</v>
      </c>
      <c r="Q3" s="167" t="s">
        <v>46</v>
      </c>
      <c r="R3" s="191" t="s">
        <v>51</v>
      </c>
      <c r="S3" s="167" t="s">
        <v>46</v>
      </c>
      <c r="T3" s="191" t="s">
        <v>52</v>
      </c>
      <c r="U3" s="167" t="s">
        <v>46</v>
      </c>
      <c r="V3" s="191" t="s">
        <v>209</v>
      </c>
      <c r="W3" s="167" t="s">
        <v>46</v>
      </c>
      <c r="X3" s="191" t="s">
        <v>53</v>
      </c>
      <c r="Y3" s="167" t="s">
        <v>46</v>
      </c>
      <c r="Z3" s="191" t="s">
        <v>65</v>
      </c>
      <c r="AA3" s="225" t="s">
        <v>46</v>
      </c>
      <c r="AB3" s="166" t="s">
        <v>54</v>
      </c>
      <c r="AC3" s="180" t="s">
        <v>41</v>
      </c>
    </row>
    <row r="4" spans="1:29" ht="15.75">
      <c r="A4" s="108">
        <v>1</v>
      </c>
      <c r="B4" s="109" t="s">
        <v>408</v>
      </c>
      <c r="C4" s="110">
        <v>41497</v>
      </c>
      <c r="D4" s="110"/>
      <c r="E4" s="267">
        <f ca="1">INT(DAYS360(C4,TODAY())/360)</f>
        <v>11</v>
      </c>
      <c r="F4" s="168"/>
      <c r="G4" s="249" t="str">
        <f ca="1">IF(E4=11,"Нет",IF(E4=12,"Нет",IF(E4=13,VLOOKUP(F4,'13 лет'!$O$3:$R$75,4), IF(E4=14,VLOOKUP(F4,'14 лет'!$T$3:$W$75,4),""))))</f>
        <v>Нет</v>
      </c>
      <c r="H4" s="170"/>
      <c r="I4" s="169" t="str">
        <f ca="1">IF(E4&lt;=9+OR(10),VLOOKUP(H4,'12 лет'!$B$3:$D$75,3),IF(E4&lt;=11+OR(12),"Нет",IF(E4&lt;=13+OR(14)+OR(15),"Нет",IF(E4&lt;=16+OR(17),VLOOKUP(H4,'14 лет'!$S$3:$W$75,5),""))))</f>
        <v>Нет</v>
      </c>
      <c r="J4" s="250">
        <v>5.38</v>
      </c>
      <c r="K4" s="249">
        <f ca="1">IF(E4=12,VLOOKUP(J4,'12 лет'!$M$4:$O$75,3),IF(E4=11,VLOOKUP(J4,'11 лет'!$O$3:$S$76,5),IF(E4=13,VLOOKUP(J4,'13 лет'!$N$3:$R$75,5), IF(E4=14,VLOOKUP(J4,'14 лет'!$R$3:$W$75,6),""))))</f>
        <v>70</v>
      </c>
      <c r="L4" s="168"/>
      <c r="M4" s="169">
        <f ca="1">IF(E4&lt;11,"Нет",IF(E4&lt;=11+OR(12),VLOOKUP(L4,'11 лет'!$V$4:$Z$75,5),IF(E4&lt;=13+OR(14)+OR(15),VLOOKUP(L4,'13 лет'!$U$4:$Y$75,5), IF(E4&lt;=16+OR(17),VLOOKUP(L4,'14 лет'!$Z$3:$AD$75,5),""))))</f>
        <v>0</v>
      </c>
      <c r="N4" s="168">
        <v>25</v>
      </c>
      <c r="O4" s="249">
        <f ca="1">IF(E4=12,VLOOKUP(N4,'12 лет'!$S$4:$U$75,3),IF(E4=11,VLOOKUP(N4,'11 лет'!$X$3:$Z$76,3),IF(E4=13,VLOOKUP(N4,'13 лет'!$W$4:$Y$75,3), IF(E4=14,VLOOKUP(N4,'14 лет'!$AB$3:$AD$75,3),""))))</f>
        <v>44</v>
      </c>
      <c r="P4" s="168">
        <v>160</v>
      </c>
      <c r="Q4" s="249">
        <f ca="1">IF(E4=12,VLOOKUP(P4,'12 лет'!$R$4:$U$75,4),IF(E4=11,VLOOKUP(P4,'11 лет'!$W$4:$Z$75,4),IF(E4=13,VLOOKUP(P4,'13 лет'!$V$4:$Y$75,4), IF(E4=14, VLOOKUP(P4,'14 лет'!$AA$4:$AD$74,4),""))))</f>
        <v>30</v>
      </c>
      <c r="R4" s="168">
        <v>8</v>
      </c>
      <c r="S4" s="249">
        <f ca="1">IF(E4=12,VLOOKUP(R4,'12 лет'!$Q$4:$U$75,5),IF(E4=11,VLOOKUP(R4,'11 лет'!$U$4:$Z$75,6),IF(E4=13,VLOOKUP(R4,'13 лет'!$T$4:$Y$75,6), IF(E4=14, VLOOKUP(R4,'14 лет'!$Y$4:$AD$74,6),""))))</f>
        <v>16</v>
      </c>
      <c r="T4" s="171">
        <v>13</v>
      </c>
      <c r="U4" s="249">
        <f ca="1" xml:space="preserve"> IF(E4=12,VLOOKUP(T4,'12 лет'!$T$4:$U$75,2),IF(E4=11,VLOOKUP(T4,'11 лет'!$Y$4:$Z$75,2),IF(E4=13,VLOOKUP(T4,'13 лет'!$X$4:$Y$75,2), IF(E4=14,VLOOKUP(T4,'14 лет'!$AC$4:$AD$74,2),""))))</f>
        <v>36</v>
      </c>
      <c r="V4" s="175">
        <v>6.2</v>
      </c>
      <c r="W4" s="249">
        <f ca="1">IF(E4=12,VLOOKUP(V4,'12 лет'!$L$4:$O$75,4),IF(E4=11,VLOOKUP(V4,'11 лет'!$Q$3:$S$76,3),IF(E4=13,VLOOKUP(V4,'13 лет'!$P$3:$R$75,3), IF(E4=14, VLOOKUP(V4,'14 лет'!$U$3:$W$74,3),""))))</f>
        <v>23</v>
      </c>
      <c r="X4" s="175"/>
      <c r="Y4" s="169">
        <f ca="1">IF(E4&lt;=9+OR(10),VLOOKUP(X4,'12 лет'!$P$3:$U$75,6),IF(E4&lt;=11+OR(12),VLOOKUP(X4,'11 лет'!$T$3:$Z$75,7),IF(E4&lt;=13+OR(14)+OR(15),VLOOKUP(X4,'13 лет'!$S$3:$Y$75,7), IF(E4&lt;=16+OR(17),VLOOKUP(X4,'14 лет'!$X$3:$AD$75,7),""))))</f>
        <v>0</v>
      </c>
      <c r="Z4" s="175"/>
      <c r="AA4" s="176" t="str">
        <f ca="1">IF(E4&lt;=9+OR(10),"Нет",IF(E4&lt;=11+OR(12),"Нет",IF(E4&lt;=13+OR(14)+OR(15),"Нет", IF(E4&lt;=16+OR(17), VLOOKUP(Z4,'14 лет'!$V$3:$W$74,2),""))))</f>
        <v>Нет</v>
      </c>
      <c r="AB4" s="268">
        <f ca="1">SUM(G4,I4,K4,M4,O4,Q4,S4,U4,W4,Y4,AA4)</f>
        <v>219</v>
      </c>
      <c r="AC4" s="269">
        <f>SUM(--(FREQUENCY((AL4&lt;AL$4:AL$99)*AL$4:AL$99,AL$4:AL$99)&gt;0))</f>
        <v>1</v>
      </c>
    </row>
    <row r="5" spans="1:29" ht="15.75">
      <c r="A5" s="108">
        <v>2</v>
      </c>
      <c r="B5" s="109" t="s">
        <v>411</v>
      </c>
      <c r="C5" s="110">
        <v>41347</v>
      </c>
      <c r="D5" s="110"/>
      <c r="E5" s="267">
        <f t="shared" ref="E5:E68" ca="1" si="0">INT(DAYS360(C5,TODAY())/360)</f>
        <v>12</v>
      </c>
      <c r="F5" s="168"/>
      <c r="G5" s="249" t="str">
        <f ca="1">IF(E5=11,"Нет",IF(E5=12,"Нет",IF(E5=13,VLOOKUP(F5,'13 лет'!$O$3:$R$75,4), IF(E5=14,VLOOKUP(F5,'14 лет'!$T$3:$W$75,4),""))))</f>
        <v>Нет</v>
      </c>
      <c r="H5" s="170"/>
      <c r="I5" s="169" t="str">
        <f ca="1">IF(E5&lt;=9+OR(10),VLOOKUP(H5,'12 лет'!$B$3:$D$75,3),IF(E5&lt;=11+OR(12),"Нет",IF(E5&lt;=13+OR(14)+OR(15),"Нет",IF(E5&lt;=16+OR(17),VLOOKUP(H5,'14 лет'!$S$3:$W$75,5),""))))</f>
        <v>Нет</v>
      </c>
      <c r="J5" s="170">
        <v>6.25</v>
      </c>
      <c r="K5" s="249">
        <f ca="1">IF(E5=12,VLOOKUP(J5,'12 лет'!$M$4:$O$75,3),IF(E5=11,VLOOKUP(J5,'11 лет'!$O$3:$S$76,5),IF(E5=13,VLOOKUP(J5,'13 лет'!$N$3:$R$75,5), IF(E5=14,VLOOKUP(J5,'14 лет'!$R$3:$W$75,6),""))))</f>
        <v>0</v>
      </c>
      <c r="L5" s="168"/>
      <c r="M5" s="169">
        <f ca="1">IF(E5&lt;11,"Нет",IF(E5&lt;=11+OR(12),VLOOKUP(L5,'11 лет'!$V$4:$Z$75,5),IF(E5&lt;=13+OR(14)+OR(15),VLOOKUP(L5,'13 лет'!$U$4:$Y$75,5), IF(E5&lt;=16+OR(17),VLOOKUP(L5,'14 лет'!$Z$3:$AD$75,5),""))))</f>
        <v>0</v>
      </c>
      <c r="N5" s="168">
        <v>22</v>
      </c>
      <c r="O5" s="249">
        <f ca="1">IF(E5=12,VLOOKUP(N5,'12 лет'!$S$4:$U$75,3),IF(E5=11,VLOOKUP(N5,'11 лет'!$X$3:$Z$76,3),IF(E5=13,VLOOKUP(N5,'13 лет'!$W$4:$Y$75,3), IF(E5=14,VLOOKUP(N5,'14 лет'!$AB$3:$AD$75,3),""))))</f>
        <v>33</v>
      </c>
      <c r="P5" s="168">
        <v>165</v>
      </c>
      <c r="Q5" s="249">
        <f ca="1">IF(E5=12,VLOOKUP(P5,'12 лет'!$R$4:$U$75,4),IF(E5=11,VLOOKUP(P5,'11 лет'!$W$4:$Z$75,4),IF(E5=13,VLOOKUP(P5,'13 лет'!$V$4:$Y$75,4), IF(E5=14, VLOOKUP(P5,'14 лет'!$AA$4:$AD$74,4),""))))</f>
        <v>27</v>
      </c>
      <c r="R5" s="168">
        <v>3</v>
      </c>
      <c r="S5" s="249">
        <f ca="1">IF(E5=12,VLOOKUP(R5,'12 лет'!$Q$4:$U$75,5),IF(E5=11,VLOOKUP(R5,'11 лет'!$U$4:$Z$75,6),IF(E5=13,VLOOKUP(R5,'13 лет'!$T$4:$Y$75,6), IF(E5=14, VLOOKUP(R5,'14 лет'!$Y$4:$AD$74,6),""))))</f>
        <v>3</v>
      </c>
      <c r="T5" s="171">
        <v>10</v>
      </c>
      <c r="U5" s="249">
        <f ca="1" xml:space="preserve"> IF(E5=12,VLOOKUP(T5,'12 лет'!$T$4:$U$75,2),IF(E5=11,VLOOKUP(T5,'11 лет'!$Y$4:$Z$75,2),IF(E5=13,VLOOKUP(T5,'13 лет'!$X$4:$Y$75,2), IF(E5=14,VLOOKUP(T5,'14 лет'!$AC$4:$AD$74,2),""))))</f>
        <v>23</v>
      </c>
      <c r="V5" s="175">
        <v>5.9</v>
      </c>
      <c r="W5" s="249">
        <f ca="1">IF(E5=12,VLOOKUP(V5,'12 лет'!$L$4:$O$75,4),IF(E5=11,VLOOKUP(V5,'11 лет'!$Q$3:$S$76,3),IF(E5=13,VLOOKUP(V5,'13 лет'!$P$3:$R$75,3), IF(E5=14, VLOOKUP(V5,'14 лет'!$U$3:$W$74,3),""))))</f>
        <v>56</v>
      </c>
      <c r="X5" s="175"/>
      <c r="Y5" s="169">
        <f ca="1">IF(E5&lt;=9+OR(10),VLOOKUP(X5,'12 лет'!$P$3:$U$75,6),IF(E5&lt;=11+OR(12),VLOOKUP(X5,'11 лет'!$T$3:$Z$75,7),IF(E5&lt;=13+OR(14)+OR(15),VLOOKUP(X5,'13 лет'!$S$3:$Y$75,7), IF(E5&lt;=16+OR(17),VLOOKUP(X5,'14 лет'!$X$3:$AD$75,7),""))))</f>
        <v>0</v>
      </c>
      <c r="Z5" s="175"/>
      <c r="AA5" s="176" t="str">
        <f ca="1">IF(E5&lt;=9+OR(10),"Нет",IF(E5&lt;=11+OR(12),"Нет",IF(E5&lt;=13+OR(14)+OR(15),"Нет", IF(E5&lt;=16+OR(17), VLOOKUP(Z5,'14 лет'!$V$3:$W$74,2),""))))</f>
        <v>Нет</v>
      </c>
      <c r="AB5" s="268">
        <f t="shared" ref="AB5:AB35" ca="1" si="1">SUM(G5,K5,M5,O5,Q5,S5,U5,W5,Y5)</f>
        <v>142</v>
      </c>
      <c r="AC5" s="269">
        <f t="shared" ref="AC5:AC68" ca="1" si="2">SUM(--(FREQUENCY((AB5&lt;AB$4:AB$99)*AB$4:AB$99,AB$4:AB$99)&gt;0))</f>
        <v>21</v>
      </c>
    </row>
    <row r="6" spans="1:29" ht="15.75">
      <c r="A6" s="108">
        <v>3</v>
      </c>
      <c r="B6" s="109" t="s">
        <v>412</v>
      </c>
      <c r="C6" s="110">
        <v>41424</v>
      </c>
      <c r="D6" s="110"/>
      <c r="E6" s="267">
        <f t="shared" ca="1" si="0"/>
        <v>11</v>
      </c>
      <c r="F6" s="168"/>
      <c r="G6" s="249" t="str">
        <f ca="1">IF(E6=11,"Нет",IF(E6=12,"Нет",IF(E6=13,VLOOKUP(F6,'13 лет'!$O$3:$R$75,4), IF(E6=14,VLOOKUP(F6,'14 лет'!$T$3:$W$75,4),""))))</f>
        <v>Нет</v>
      </c>
      <c r="H6" s="170"/>
      <c r="I6" s="169" t="str">
        <f ca="1">IF(E6&lt;=9+OR(10),VLOOKUP(H6,'12 лет'!$B$3:$D$75,3),IF(E6&lt;=11+OR(12),"Нет",IF(E6&lt;=13+OR(14)+OR(15),"Нет",IF(E6&lt;=16+OR(17),VLOOKUP(H6,'14 лет'!$S$3:$W$75,5),""))))</f>
        <v>Нет</v>
      </c>
      <c r="J6" s="170">
        <v>6.01</v>
      </c>
      <c r="K6" s="249">
        <f ca="1">IF(E6=12,VLOOKUP(J6,'12 лет'!$M$4:$O$75,3),IF(E6=11,VLOOKUP(J6,'11 лет'!$O$3:$S$76,5),IF(E6=13,VLOOKUP(J6,'13 лет'!$N$3:$R$75,5), IF(E6=14,VLOOKUP(J6,'14 лет'!$R$3:$W$75,6),""))))</f>
        <v>70</v>
      </c>
      <c r="L6" s="168"/>
      <c r="M6" s="169">
        <f ca="1">IF(E6&lt;11,"Нет",IF(E6&lt;=11+OR(12),VLOOKUP(L6,'11 лет'!$V$4:$Z$75,5),IF(E6&lt;=13+OR(14)+OR(15),VLOOKUP(L6,'13 лет'!$U$4:$Y$75,5), IF(E6&lt;=16+OR(17),VLOOKUP(L6,'14 лет'!$Z$3:$AD$75,5),""))))</f>
        <v>0</v>
      </c>
      <c r="N6" s="168">
        <v>18</v>
      </c>
      <c r="O6" s="249">
        <f ca="1">IF(E6=12,VLOOKUP(N6,'12 лет'!$S$4:$U$75,3),IF(E6=11,VLOOKUP(N6,'11 лет'!$X$3:$Z$76,3),IF(E6=13,VLOOKUP(N6,'13 лет'!$W$4:$Y$75,3), IF(E6=14,VLOOKUP(N6,'14 лет'!$AB$3:$AD$75,3),""))))</f>
        <v>30</v>
      </c>
      <c r="P6" s="168">
        <v>157</v>
      </c>
      <c r="Q6" s="249">
        <f ca="1">IF(E6=12,VLOOKUP(P6,'12 лет'!$R$4:$U$75,4),IF(E6=11,VLOOKUP(P6,'11 лет'!$W$4:$Z$75,4),IF(E6=13,VLOOKUP(P6,'13 лет'!$V$4:$Y$75,4), IF(E6=14, VLOOKUP(P6,'14 лет'!$AA$4:$AD$74,4),""))))</f>
        <v>28</v>
      </c>
      <c r="R6" s="168">
        <v>1</v>
      </c>
      <c r="S6" s="249">
        <f ca="1">IF(E6=12,VLOOKUP(R6,'12 лет'!$Q$4:$U$75,5),IF(E6=11,VLOOKUP(R6,'11 лет'!$U$4:$Z$75,6),IF(E6=13,VLOOKUP(R6,'13 лет'!$T$4:$Y$75,6), IF(E6=14, VLOOKUP(R6,'14 лет'!$Y$4:$AD$74,6),""))))</f>
        <v>2</v>
      </c>
      <c r="T6" s="171">
        <v>10</v>
      </c>
      <c r="U6" s="249">
        <f ca="1" xml:space="preserve"> IF(E6=12,VLOOKUP(T6,'12 лет'!$T$4:$U$75,2),IF(E6=11,VLOOKUP(T6,'11 лет'!$Y$4:$Z$75,2),IF(E6=13,VLOOKUP(T6,'13 лет'!$X$4:$Y$75,2), IF(E6=14,VLOOKUP(T6,'14 лет'!$AC$4:$AD$74,2),""))))</f>
        <v>27</v>
      </c>
      <c r="V6" s="175">
        <v>6.5</v>
      </c>
      <c r="W6" s="249">
        <f ca="1">IF(E6=12,VLOOKUP(V6,'12 лет'!$L$4:$O$75,4),IF(E6=11,VLOOKUP(V6,'11 лет'!$Q$3:$S$76,3),IF(E6=13,VLOOKUP(V6,'13 лет'!$P$3:$R$75,3), IF(E6=14, VLOOKUP(V6,'14 лет'!$U$3:$W$74,3),""))))</f>
        <v>14</v>
      </c>
      <c r="X6" s="175"/>
      <c r="Y6" s="169">
        <f ca="1">IF(E6&lt;=9+OR(10),VLOOKUP(X6,'12 лет'!$P$3:$U$75,6),IF(E6&lt;=11+OR(12),VLOOKUP(X6,'11 лет'!$T$3:$Z$75,7),IF(E6&lt;=13+OR(14)+OR(15),VLOOKUP(X6,'13 лет'!$S$3:$Y$75,7), IF(E6&lt;=16+OR(17),VLOOKUP(X6,'14 лет'!$X$3:$AD$75,7),""))))</f>
        <v>0</v>
      </c>
      <c r="Z6" s="175"/>
      <c r="AA6" s="176" t="str">
        <f ca="1">IF(E6&lt;=9+OR(10),"Нет",IF(E6&lt;=11+OR(12),"Нет",IF(E6&lt;=13+OR(14)+OR(15),"Нет", IF(E6&lt;=16+OR(17), VLOOKUP(Z6,'14 лет'!$V$3:$W$74,2),""))))</f>
        <v>Нет</v>
      </c>
      <c r="AB6" s="268">
        <f t="shared" ca="1" si="1"/>
        <v>171</v>
      </c>
      <c r="AC6" s="269">
        <f t="shared" ca="1" si="2"/>
        <v>19</v>
      </c>
    </row>
    <row r="7" spans="1:29" ht="15.75">
      <c r="A7" s="108">
        <v>4</v>
      </c>
      <c r="B7" s="109" t="s">
        <v>428</v>
      </c>
      <c r="C7" s="110">
        <v>41565</v>
      </c>
      <c r="D7" s="110"/>
      <c r="E7" s="267">
        <f t="shared" ca="1" si="0"/>
        <v>11</v>
      </c>
      <c r="F7" s="168"/>
      <c r="G7" s="249" t="str">
        <f ca="1">IF(E7=11,"Нет",IF(E7=12,"Нет",IF(E7=13,VLOOKUP(F7,'13 лет'!$O$3:$R$75,4), IF(E7=14,VLOOKUP(F7,'14 лет'!$T$3:$W$75,4),""))))</f>
        <v>Нет</v>
      </c>
      <c r="H7" s="170"/>
      <c r="I7" s="169" t="str">
        <f ca="1">IF(E7&lt;=9+OR(10),VLOOKUP(H7,'12 лет'!$B$3:$D$75,3),IF(E7&lt;=11+OR(12),"Нет",IF(E7&lt;=13+OR(14)+OR(15),"Нет",IF(E7&lt;=16+OR(17),VLOOKUP(H7,'14 лет'!$S$3:$W$75,5),""))))</f>
        <v>Нет</v>
      </c>
      <c r="J7" s="170">
        <v>5.32</v>
      </c>
      <c r="K7" s="249">
        <f ca="1">IF(E7=12,VLOOKUP(J7,'12 лет'!$M$4:$O$75,3),IF(E7=11,VLOOKUP(J7,'11 лет'!$O$3:$S$76,5),IF(E7=13,VLOOKUP(J7,'13 лет'!$N$3:$R$75,5), IF(E7=14,VLOOKUP(J7,'14 лет'!$R$3:$W$75,6),""))))</f>
        <v>70</v>
      </c>
      <c r="L7" s="168"/>
      <c r="M7" s="169">
        <f ca="1">IF(E7&lt;11,"Нет",IF(E7&lt;=11+OR(12),VLOOKUP(L7,'11 лет'!$V$4:$Z$75,5),IF(E7&lt;=13+OR(14)+OR(15),VLOOKUP(L7,'13 лет'!$U$4:$Y$75,5), IF(E7&lt;=16+OR(17),VLOOKUP(L7,'14 лет'!$Z$3:$AD$75,5),""))))</f>
        <v>0</v>
      </c>
      <c r="N7" s="168">
        <v>26</v>
      </c>
      <c r="O7" s="249">
        <f ca="1">IF(E7=12,VLOOKUP(N7,'12 лет'!$S$4:$U$75,3),IF(E7=11,VLOOKUP(N7,'11 лет'!$X$3:$Z$76,3),IF(E7=13,VLOOKUP(N7,'13 лет'!$W$4:$Y$75,3), IF(E7=14,VLOOKUP(N7,'14 лет'!$AB$3:$AD$75,3),""))))</f>
        <v>47</v>
      </c>
      <c r="P7" s="168">
        <v>160</v>
      </c>
      <c r="Q7" s="249">
        <f ca="1">IF(E7=12,VLOOKUP(P7,'12 лет'!$R$4:$U$75,4),IF(E7=11,VLOOKUP(P7,'11 лет'!$W$4:$Z$75,4),IF(E7=13,VLOOKUP(P7,'13 лет'!$V$4:$Y$75,4), IF(E7=14, VLOOKUP(P7,'14 лет'!$AA$4:$AD$74,4),""))))</f>
        <v>30</v>
      </c>
      <c r="R7" s="168">
        <v>15</v>
      </c>
      <c r="S7" s="249">
        <f ca="1">IF(E7=12,VLOOKUP(R7,'12 лет'!$Q$4:$U$75,5),IF(E7=11,VLOOKUP(R7,'11 лет'!$U$4:$Z$75,6),IF(E7=13,VLOOKUP(R7,'13 лет'!$T$4:$Y$75,6), IF(E7=14, VLOOKUP(R7,'14 лет'!$Y$4:$AD$74,6),""))))</f>
        <v>30</v>
      </c>
      <c r="T7" s="171">
        <v>12</v>
      </c>
      <c r="U7" s="249">
        <f ca="1" xml:space="preserve"> IF(E7=12,VLOOKUP(T7,'12 лет'!$T$4:$U$75,2),IF(E7=11,VLOOKUP(T7,'11 лет'!$Y$4:$Z$75,2),IF(E7=13,VLOOKUP(T7,'13 лет'!$X$4:$Y$75,2), IF(E7=14,VLOOKUP(T7,'14 лет'!$AC$4:$AD$74,2),""))))</f>
        <v>33</v>
      </c>
      <c r="V7" s="175">
        <v>5.9</v>
      </c>
      <c r="W7" s="249">
        <f ca="1">IF(E7=12,VLOOKUP(V7,'12 лет'!$L$4:$O$75,4),IF(E7=11,VLOOKUP(V7,'11 лет'!$Q$3:$S$76,3),IF(E7=13,VLOOKUP(V7,'13 лет'!$P$3:$R$75,3), IF(E7=14, VLOOKUP(V7,'14 лет'!$U$3:$W$74,3),""))))</f>
        <v>35</v>
      </c>
      <c r="X7" s="175"/>
      <c r="Y7" s="169">
        <f ca="1">IF(E7&lt;=9+OR(10),VLOOKUP(X7,'12 лет'!$P$3:$U$75,6),IF(E7&lt;=11+OR(12),VLOOKUP(X7,'11 лет'!$T$3:$Z$75,7),IF(E7&lt;=13+OR(14)+OR(15),VLOOKUP(X7,'13 лет'!$S$3:$Y$75,7), IF(E7&lt;=16+OR(17),VLOOKUP(X7,'14 лет'!$X$3:$AD$75,7),""))))</f>
        <v>0</v>
      </c>
      <c r="Z7" s="175"/>
      <c r="AA7" s="176" t="str">
        <f ca="1">IF(E7&lt;=9+OR(10),"Нет",IF(E7&lt;=11+OR(12),"Нет",IF(E7&lt;=13+OR(14)+OR(15),"Нет", IF(E7&lt;=16+OR(17), VLOOKUP(Z7,'14 лет'!$V$3:$W$74,2),""))))</f>
        <v>Нет</v>
      </c>
      <c r="AB7" s="268">
        <f t="shared" ca="1" si="1"/>
        <v>245</v>
      </c>
      <c r="AC7" s="269">
        <f t="shared" ca="1" si="2"/>
        <v>3</v>
      </c>
    </row>
    <row r="8" spans="1:29" ht="15.75">
      <c r="A8" s="108">
        <v>5</v>
      </c>
      <c r="B8" s="109" t="s">
        <v>429</v>
      </c>
      <c r="C8" s="110">
        <v>41616</v>
      </c>
      <c r="D8" s="110"/>
      <c r="E8" s="267">
        <f t="shared" ca="1" si="0"/>
        <v>11</v>
      </c>
      <c r="F8" s="168"/>
      <c r="G8" s="249" t="str">
        <f ca="1">IF(E8=11,"Нет",IF(E8=12,"Нет",IF(E8=13,VLOOKUP(F8,'13 лет'!$O$3:$R$75,4), IF(E8=14,VLOOKUP(F8,'14 лет'!$T$3:$W$75,4),""))))</f>
        <v>Нет</v>
      </c>
      <c r="H8" s="170"/>
      <c r="I8" s="169" t="str">
        <f ca="1">IF(E8&lt;=9+OR(10),VLOOKUP(H8,'12 лет'!$B$3:$D$75,3),IF(E8&lt;=11+OR(12),"Нет",IF(E8&lt;=13+OR(14)+OR(15),"Нет",IF(E8&lt;=16+OR(17),VLOOKUP(H8,'14 лет'!$S$3:$W$75,5),""))))</f>
        <v>Нет</v>
      </c>
      <c r="J8" s="170">
        <v>5.58</v>
      </c>
      <c r="K8" s="249">
        <f ca="1">IF(E8=12,VLOOKUP(J8,'12 лет'!$M$4:$O$75,3),IF(E8=11,VLOOKUP(J8,'11 лет'!$O$3:$S$76,5),IF(E8=13,VLOOKUP(J8,'13 лет'!$N$3:$R$75,5), IF(E8=14,VLOOKUP(J8,'14 лет'!$R$3:$W$75,6),""))))</f>
        <v>70</v>
      </c>
      <c r="L8" s="168"/>
      <c r="M8" s="169">
        <f ca="1">IF(E8&lt;11,"Нет",IF(E8&lt;=11+OR(12),VLOOKUP(L8,'11 лет'!$V$4:$Z$75,5),IF(E8&lt;=13+OR(14)+OR(15),VLOOKUP(L8,'13 лет'!$U$4:$Y$75,5), IF(E8&lt;=16+OR(17),VLOOKUP(L8,'14 лет'!$Z$3:$AD$75,5),""))))</f>
        <v>0</v>
      </c>
      <c r="N8" s="168">
        <v>20</v>
      </c>
      <c r="O8" s="249">
        <f ca="1">IF(E8=12,VLOOKUP(N8,'12 лет'!$S$4:$U$75,3),IF(E8=11,VLOOKUP(N8,'11 лет'!$X$3:$Z$76,3),IF(E8=13,VLOOKUP(N8,'13 лет'!$W$4:$Y$75,3), IF(E8=14,VLOOKUP(N8,'14 лет'!$AB$3:$AD$75,3),""))))</f>
        <v>34</v>
      </c>
      <c r="P8" s="168">
        <v>160</v>
      </c>
      <c r="Q8" s="249">
        <f ca="1">IF(E8=12,VLOOKUP(P8,'12 лет'!$R$4:$U$75,4),IF(E8=11,VLOOKUP(P8,'11 лет'!$W$4:$Z$75,4),IF(E8=13,VLOOKUP(P8,'13 лет'!$V$4:$Y$75,4), IF(E8=14, VLOOKUP(P8,'14 лет'!$AA$4:$AD$74,4),""))))</f>
        <v>30</v>
      </c>
      <c r="R8" s="168">
        <v>1</v>
      </c>
      <c r="S8" s="249">
        <f ca="1">IF(E8=12,VLOOKUP(R8,'12 лет'!$Q$4:$U$75,5),IF(E8=11,VLOOKUP(R8,'11 лет'!$U$4:$Z$75,6),IF(E8=13,VLOOKUP(R8,'13 лет'!$T$4:$Y$75,6), IF(E8=14, VLOOKUP(R8,'14 лет'!$Y$4:$AD$74,6),""))))</f>
        <v>2</v>
      </c>
      <c r="T8" s="171">
        <v>11</v>
      </c>
      <c r="U8" s="249">
        <f ca="1" xml:space="preserve"> IF(E8=12,VLOOKUP(T8,'12 лет'!$T$4:$U$75,2),IF(E8=11,VLOOKUP(T8,'11 лет'!$Y$4:$Z$75,2),IF(E8=13,VLOOKUP(T8,'13 лет'!$X$4:$Y$75,2), IF(E8=14,VLOOKUP(T8,'14 лет'!$AC$4:$AD$74,2),""))))</f>
        <v>30</v>
      </c>
      <c r="V8" s="175">
        <v>6.7</v>
      </c>
      <c r="W8" s="249">
        <f ca="1">IF(E8=12,VLOOKUP(V8,'12 лет'!$L$4:$O$75,4),IF(E8=11,VLOOKUP(V8,'11 лет'!$Q$3:$S$76,3),IF(E8=13,VLOOKUP(V8,'13 лет'!$P$3:$R$75,3), IF(E8=14, VLOOKUP(V8,'14 лет'!$U$3:$W$74,3),""))))</f>
        <v>9</v>
      </c>
      <c r="X8" s="175"/>
      <c r="Y8" s="169">
        <f ca="1">IF(E8&lt;=9+OR(10),VLOOKUP(X8,'12 лет'!$P$3:$U$75,6),IF(E8&lt;=11+OR(12),VLOOKUP(X8,'11 лет'!$T$3:$Z$75,7),IF(E8&lt;=13+OR(14)+OR(15),VLOOKUP(X8,'13 лет'!$S$3:$Y$75,7), IF(E8&lt;=16+OR(17),VLOOKUP(X8,'14 лет'!$X$3:$AD$75,7),""))))</f>
        <v>0</v>
      </c>
      <c r="Z8" s="175"/>
      <c r="AA8" s="176" t="str">
        <f ca="1">IF(E8&lt;=9+OR(10),"Нет",IF(E8&lt;=11+OR(12),"Нет",IF(E8&lt;=13+OR(14)+OR(15),"Нет", IF(E8&lt;=16+OR(17), VLOOKUP(Z8,'14 лет'!$V$3:$W$74,2),""))))</f>
        <v>Нет</v>
      </c>
      <c r="AB8" s="268">
        <f t="shared" ca="1" si="1"/>
        <v>175</v>
      </c>
      <c r="AC8" s="269">
        <f t="shared" ca="1" si="2"/>
        <v>17</v>
      </c>
    </row>
    <row r="9" spans="1:29" ht="15.75">
      <c r="A9" s="108">
        <v>6</v>
      </c>
      <c r="B9" s="109" t="s">
        <v>430</v>
      </c>
      <c r="C9" s="110">
        <v>41459</v>
      </c>
      <c r="D9" s="110"/>
      <c r="E9" s="267">
        <f t="shared" ca="1" si="0"/>
        <v>11</v>
      </c>
      <c r="F9" s="168"/>
      <c r="G9" s="249" t="str">
        <f ca="1">IF(E9=11,"Нет",IF(E9=12,"Нет",IF(E9=13,VLOOKUP(F9,'13 лет'!$O$3:$R$75,4), IF(E9=14,VLOOKUP(F9,'14 лет'!$T$3:$W$75,4),""))))</f>
        <v>Нет</v>
      </c>
      <c r="H9" s="170"/>
      <c r="I9" s="169" t="str">
        <f ca="1">IF(E9&lt;=9+OR(10),VLOOKUP(H9,'12 лет'!$B$3:$D$75,3),IF(E9&lt;=11+OR(12),"Нет",IF(E9&lt;=13+OR(14)+OR(15),"Нет",IF(E9&lt;=16+OR(17),VLOOKUP(H9,'14 лет'!$S$3:$W$75,5),""))))</f>
        <v>Нет</v>
      </c>
      <c r="J9" s="170">
        <v>6.22</v>
      </c>
      <c r="K9" s="249">
        <f ca="1">IF(E9=12,VLOOKUP(J9,'12 лет'!$M$4:$O$75,3),IF(E9=11,VLOOKUP(J9,'11 лет'!$O$3:$S$76,5),IF(E9=13,VLOOKUP(J9,'13 лет'!$N$3:$R$75,5), IF(E9=14,VLOOKUP(J9,'14 лет'!$R$3:$W$75,6),""))))</f>
        <v>70</v>
      </c>
      <c r="L9" s="168"/>
      <c r="M9" s="169">
        <f ca="1">IF(E9&lt;11,"Нет",IF(E9&lt;=11+OR(12),VLOOKUP(L9,'11 лет'!$V$4:$Z$75,5),IF(E9&lt;=13+OR(14)+OR(15),VLOOKUP(L9,'13 лет'!$U$4:$Y$75,5), IF(E9&lt;=16+OR(17),VLOOKUP(L9,'14 лет'!$Z$3:$AD$75,5),""))))</f>
        <v>0</v>
      </c>
      <c r="N9" s="168">
        <v>25</v>
      </c>
      <c r="O9" s="249">
        <f ca="1">IF(E9=12,VLOOKUP(N9,'12 лет'!$S$4:$U$75,3),IF(E9=11,VLOOKUP(N9,'11 лет'!$X$3:$Z$76,3),IF(E9=13,VLOOKUP(N9,'13 лет'!$W$4:$Y$75,3), IF(E9=14,VLOOKUP(N9,'14 лет'!$AB$3:$AD$75,3),""))))</f>
        <v>44</v>
      </c>
      <c r="P9" s="168">
        <v>167</v>
      </c>
      <c r="Q9" s="249">
        <f ca="1">IF(E9=12,VLOOKUP(P9,'12 лет'!$R$4:$U$75,4),IF(E9=11,VLOOKUP(P9,'11 лет'!$W$4:$Z$75,4),IF(E9=13,VLOOKUP(P9,'13 лет'!$V$4:$Y$75,4), IF(E9=14, VLOOKUP(P9,'14 лет'!$AA$4:$AD$74,4),""))))</f>
        <v>33</v>
      </c>
      <c r="R9" s="168">
        <v>10</v>
      </c>
      <c r="S9" s="249">
        <f ca="1">IF(E9=12,VLOOKUP(R9,'12 лет'!$Q$4:$U$75,5),IF(E9=11,VLOOKUP(R9,'11 лет'!$U$4:$Z$75,6),IF(E9=13,VLOOKUP(R9,'13 лет'!$T$4:$Y$75,6), IF(E9=14, VLOOKUP(R9,'14 лет'!$Y$4:$AD$74,6),""))))</f>
        <v>20</v>
      </c>
      <c r="T9" s="171">
        <v>13</v>
      </c>
      <c r="U9" s="249">
        <f ca="1" xml:space="preserve"> IF(E9=12,VLOOKUP(T9,'12 лет'!$T$4:$U$75,2),IF(E9=11,VLOOKUP(T9,'11 лет'!$Y$4:$Z$75,2),IF(E9=13,VLOOKUP(T9,'13 лет'!$X$4:$Y$75,2), IF(E9=14,VLOOKUP(T9,'14 лет'!$AC$4:$AD$74,2),""))))</f>
        <v>36</v>
      </c>
      <c r="V9" s="175">
        <v>5.0999999999999996</v>
      </c>
      <c r="W9" s="249">
        <f ca="1">IF(E9=12,VLOOKUP(V9,'12 лет'!$L$4:$O$75,4),IF(E9=11,VLOOKUP(V9,'11 лет'!$Q$3:$S$76,3),IF(E9=13,VLOOKUP(V9,'13 лет'!$P$3:$R$75,3), IF(E9=14, VLOOKUP(V9,'14 лет'!$U$3:$W$74,3),""))))</f>
        <v>64</v>
      </c>
      <c r="X9" s="175"/>
      <c r="Y9" s="169">
        <f ca="1">IF(E9&lt;=9+OR(10),VLOOKUP(X9,'12 лет'!$P$3:$U$75,6),IF(E9&lt;=11+OR(12),VLOOKUP(X9,'11 лет'!$T$3:$Z$75,7),IF(E9&lt;=13+OR(14)+OR(15),VLOOKUP(X9,'13 лет'!$S$3:$Y$75,7), IF(E9&lt;=16+OR(17),VLOOKUP(X9,'14 лет'!$X$3:$AD$75,7),""))))</f>
        <v>0</v>
      </c>
      <c r="Z9" s="175"/>
      <c r="AA9" s="176" t="str">
        <f ca="1">IF(E9&lt;=9+OR(10),"Нет",IF(E9&lt;=11+OR(12),"Нет",IF(E9&lt;=13+OR(14)+OR(15),"Нет", IF(E9&lt;=16+OR(17), VLOOKUP(Z9,'14 лет'!$V$3:$W$74,2),""))))</f>
        <v>Нет</v>
      </c>
      <c r="AB9" s="268">
        <f t="shared" ca="1" si="1"/>
        <v>267</v>
      </c>
      <c r="AC9" s="269">
        <f t="shared" ca="1" si="2"/>
        <v>1</v>
      </c>
    </row>
    <row r="10" spans="1:29" ht="15.75">
      <c r="A10" s="108">
        <v>7</v>
      </c>
      <c r="B10" s="109" t="s">
        <v>431</v>
      </c>
      <c r="C10" s="110">
        <v>41684</v>
      </c>
      <c r="D10" s="110"/>
      <c r="E10" s="267">
        <f t="shared" ca="1" si="0"/>
        <v>11</v>
      </c>
      <c r="F10" s="168"/>
      <c r="G10" s="249" t="str">
        <f ca="1">IF(E10=11,"Нет",IF(E10=12,"Нет",IF(E10=13,VLOOKUP(F10,'13 лет'!$O$3:$R$75,4), IF(E10=14,VLOOKUP(F10,'14 лет'!$T$3:$W$75,4),""))))</f>
        <v>Нет</v>
      </c>
      <c r="H10" s="170"/>
      <c r="I10" s="169" t="str">
        <f ca="1">IF(E10&lt;=9+OR(10),VLOOKUP(H10,'12 лет'!$B$3:$D$75,3),IF(E10&lt;=11+OR(12),"Нет",IF(E10&lt;=13+OR(14)+OR(15),"Нет",IF(E10&lt;=16+OR(17),VLOOKUP(H10,'14 лет'!$S$3:$W$75,5),""))))</f>
        <v>Нет</v>
      </c>
      <c r="J10" s="170">
        <v>7.01</v>
      </c>
      <c r="K10" s="249">
        <f ca="1">IF(E10=12,VLOOKUP(J10,'12 лет'!$M$4:$O$75,3),IF(E10=11,VLOOKUP(J10,'11 лет'!$O$3:$S$76,5),IF(E10=13,VLOOKUP(J10,'13 лет'!$N$3:$R$75,5), IF(E10=14,VLOOKUP(J10,'14 лет'!$R$3:$W$75,6),""))))</f>
        <v>70</v>
      </c>
      <c r="L10" s="168"/>
      <c r="M10" s="169">
        <f ca="1">IF(E10&lt;11,"Нет",IF(E10&lt;=11+OR(12),VLOOKUP(L10,'11 лет'!$V$4:$Z$75,5),IF(E10&lt;=13+OR(14)+OR(15),VLOOKUP(L10,'13 лет'!$U$4:$Y$75,5), IF(E10&lt;=16+OR(17),VLOOKUP(L10,'14 лет'!$Z$3:$AD$75,5),""))))</f>
        <v>0</v>
      </c>
      <c r="N10" s="168">
        <v>20</v>
      </c>
      <c r="O10" s="249">
        <f ca="1">IF(E10=12,VLOOKUP(N10,'12 лет'!$S$4:$U$75,3),IF(E10=11,VLOOKUP(N10,'11 лет'!$X$3:$Z$76,3),IF(E10=13,VLOOKUP(N10,'13 лет'!$W$4:$Y$75,3), IF(E10=14,VLOOKUP(N10,'14 лет'!$AB$3:$AD$75,3),""))))</f>
        <v>34</v>
      </c>
      <c r="P10" s="168">
        <v>158</v>
      </c>
      <c r="Q10" s="249">
        <f ca="1">IF(E10=12,VLOOKUP(P10,'12 лет'!$R$4:$U$75,4),IF(E10=11,VLOOKUP(P10,'11 лет'!$W$4:$Z$75,4),IF(E10=13,VLOOKUP(P10,'13 лет'!$V$4:$Y$75,4), IF(E10=14, VLOOKUP(P10,'14 лет'!$AA$4:$AD$74,4),""))))</f>
        <v>29</v>
      </c>
      <c r="R10" s="168">
        <v>3</v>
      </c>
      <c r="S10" s="249">
        <f ca="1">IF(E10=12,VLOOKUP(R10,'12 лет'!$Q$4:$U$75,5),IF(E10=11,VLOOKUP(R10,'11 лет'!$U$4:$Z$75,6),IF(E10=13,VLOOKUP(R10,'13 лет'!$T$4:$Y$75,6), IF(E10=14, VLOOKUP(R10,'14 лет'!$Y$4:$AD$74,6),""))))</f>
        <v>6</v>
      </c>
      <c r="T10" s="171">
        <v>11</v>
      </c>
      <c r="U10" s="249">
        <f ca="1" xml:space="preserve"> IF(E10=12,VLOOKUP(T10,'12 лет'!$T$4:$U$75,2),IF(E10=11,VLOOKUP(T10,'11 лет'!$Y$4:$Z$75,2),IF(E10=13,VLOOKUP(T10,'13 лет'!$X$4:$Y$75,2), IF(E10=14,VLOOKUP(T10,'14 лет'!$AC$4:$AD$74,2),""))))</f>
        <v>30</v>
      </c>
      <c r="V10" s="175">
        <v>6.3</v>
      </c>
      <c r="W10" s="249">
        <f ca="1">IF(E10=12,VLOOKUP(V10,'12 лет'!$L$4:$O$75,4),IF(E10=11,VLOOKUP(V10,'11 лет'!$Q$3:$S$76,3),IF(E10=13,VLOOKUP(V10,'13 лет'!$P$3:$R$75,3), IF(E10=14, VLOOKUP(V10,'14 лет'!$U$3:$W$74,3),""))))</f>
        <v>20</v>
      </c>
      <c r="X10" s="175"/>
      <c r="Y10" s="169">
        <f ca="1">IF(E10&lt;=9+OR(10),VLOOKUP(X10,'12 лет'!$P$3:$U$75,6),IF(E10&lt;=11+OR(12),VLOOKUP(X10,'11 лет'!$T$3:$Z$75,7),IF(E10&lt;=13+OR(14)+OR(15),VLOOKUP(X10,'13 лет'!$S$3:$Y$75,7), IF(E10&lt;=16+OR(17),VLOOKUP(X10,'14 лет'!$X$3:$AD$75,7),""))))</f>
        <v>0</v>
      </c>
      <c r="Z10" s="175"/>
      <c r="AA10" s="176" t="str">
        <f ca="1">IF(E10&lt;=9+OR(10),"Нет",IF(E10&lt;=11+OR(12),"Нет",IF(E10&lt;=13+OR(14)+OR(15),"Нет", IF(E10&lt;=16+OR(17), VLOOKUP(Z10,'14 лет'!$V$3:$W$74,2),""))))</f>
        <v>Нет</v>
      </c>
      <c r="AB10" s="268">
        <f t="shared" ca="1" si="1"/>
        <v>189</v>
      </c>
      <c r="AC10" s="269">
        <f t="shared" ca="1" si="2"/>
        <v>13</v>
      </c>
    </row>
    <row r="11" spans="1:29" ht="15.75">
      <c r="A11" s="108">
        <v>8</v>
      </c>
      <c r="B11" s="109" t="s">
        <v>432</v>
      </c>
      <c r="C11" s="110">
        <v>41627</v>
      </c>
      <c r="D11" s="110"/>
      <c r="E11" s="267">
        <f t="shared" ca="1" si="0"/>
        <v>11</v>
      </c>
      <c r="F11" s="168"/>
      <c r="G11" s="249" t="str">
        <f ca="1">IF(E11=11,"Нет",IF(E11=12,"Нет",IF(E11=13,VLOOKUP(F11,'13 лет'!$O$3:$R$75,4), IF(E11=14,VLOOKUP(F11,'14 лет'!$T$3:$W$75,4),""))))</f>
        <v>Нет</v>
      </c>
      <c r="H11" s="170"/>
      <c r="I11" s="169" t="str">
        <f ca="1">IF(E11&lt;=9+OR(10),VLOOKUP(H11,'12 лет'!$B$3:$D$75,3),IF(E11&lt;=11+OR(12),"Нет",IF(E11&lt;=13+OR(14)+OR(15),"Нет",IF(E11&lt;=16+OR(17),VLOOKUP(H11,'14 лет'!$S$3:$W$75,5),""))))</f>
        <v>Нет</v>
      </c>
      <c r="J11" s="170">
        <v>6.47</v>
      </c>
      <c r="K11" s="249">
        <f ca="1">IF(E11=12,VLOOKUP(J11,'12 лет'!$M$4:$O$75,3),IF(E11=11,VLOOKUP(J11,'11 лет'!$O$3:$S$76,5),IF(E11=13,VLOOKUP(J11,'13 лет'!$N$3:$R$75,5), IF(E11=14,VLOOKUP(J11,'14 лет'!$R$3:$W$75,6),""))))</f>
        <v>70</v>
      </c>
      <c r="L11" s="168"/>
      <c r="M11" s="169">
        <f ca="1">IF(E11&lt;11,"Нет",IF(E11&lt;=11+OR(12),VLOOKUP(L11,'11 лет'!$V$4:$Z$75,5),IF(E11&lt;=13+OR(14)+OR(15),VLOOKUP(L11,'13 лет'!$U$4:$Y$75,5), IF(E11&lt;=16+OR(17),VLOOKUP(L11,'14 лет'!$Z$3:$AD$75,5),""))))</f>
        <v>0</v>
      </c>
      <c r="N11" s="168">
        <v>18</v>
      </c>
      <c r="O11" s="249">
        <f ca="1">IF(E11=12,VLOOKUP(N11,'12 лет'!$S$4:$U$75,3),IF(E11=11,VLOOKUP(N11,'11 лет'!$X$3:$Z$76,3),IF(E11=13,VLOOKUP(N11,'13 лет'!$W$4:$Y$75,3), IF(E11=14,VLOOKUP(N11,'14 лет'!$AB$3:$AD$75,3),""))))</f>
        <v>30</v>
      </c>
      <c r="P11" s="168">
        <v>155</v>
      </c>
      <c r="Q11" s="249">
        <f ca="1">IF(E11=12,VLOOKUP(P11,'12 лет'!$R$4:$U$75,4),IF(E11=11,VLOOKUP(P11,'11 лет'!$W$4:$Z$75,4),IF(E11=13,VLOOKUP(P11,'13 лет'!$V$4:$Y$75,4), IF(E11=14, VLOOKUP(P11,'14 лет'!$AA$4:$AD$74,4),""))))</f>
        <v>27</v>
      </c>
      <c r="R11" s="168">
        <v>2</v>
      </c>
      <c r="S11" s="249">
        <f ca="1">IF(E11=12,VLOOKUP(R11,'12 лет'!$Q$4:$U$75,5),IF(E11=11,VLOOKUP(R11,'11 лет'!$U$4:$Z$75,6),IF(E11=13,VLOOKUP(R11,'13 лет'!$T$4:$Y$75,6), IF(E11=14, VLOOKUP(R11,'14 лет'!$Y$4:$AD$74,6),""))))</f>
        <v>4</v>
      </c>
      <c r="T11" s="171">
        <v>10</v>
      </c>
      <c r="U11" s="249">
        <f ca="1" xml:space="preserve"> IF(E11=12,VLOOKUP(T11,'12 лет'!$T$4:$U$75,2),IF(E11=11,VLOOKUP(T11,'11 лет'!$Y$4:$Z$75,2),IF(E11=13,VLOOKUP(T11,'13 лет'!$X$4:$Y$75,2), IF(E11=14,VLOOKUP(T11,'14 лет'!$AC$4:$AD$74,2),""))))</f>
        <v>27</v>
      </c>
      <c r="V11" s="175">
        <v>6.5</v>
      </c>
      <c r="W11" s="249">
        <f ca="1">IF(E11=12,VLOOKUP(V11,'12 лет'!$L$4:$O$75,4),IF(E11=11,VLOOKUP(V11,'11 лет'!$Q$3:$S$76,3),IF(E11=13,VLOOKUP(V11,'13 лет'!$P$3:$R$75,3), IF(E11=14, VLOOKUP(V11,'14 лет'!$U$3:$W$74,3),""))))</f>
        <v>14</v>
      </c>
      <c r="X11" s="175"/>
      <c r="Y11" s="169">
        <f ca="1">IF(E11&lt;=9+OR(10),VLOOKUP(X11,'12 лет'!$P$3:$U$75,6),IF(E11&lt;=11+OR(12),VLOOKUP(X11,'11 лет'!$T$3:$Z$75,7),IF(E11&lt;=13+OR(14)+OR(15),VLOOKUP(X11,'13 лет'!$S$3:$Y$75,7), IF(E11&lt;=16+OR(17),VLOOKUP(X11,'14 лет'!$X$3:$AD$75,7),""))))</f>
        <v>0</v>
      </c>
      <c r="Z11" s="175"/>
      <c r="AA11" s="176" t="str">
        <f ca="1">IF(E11&lt;=9+OR(10),"Нет",IF(E11&lt;=11+OR(12),"Нет",IF(E11&lt;=13+OR(14)+OR(15),"Нет", IF(E11&lt;=16+OR(17), VLOOKUP(Z11,'14 лет'!$V$3:$W$74,2),""))))</f>
        <v>Нет</v>
      </c>
      <c r="AB11" s="268">
        <f t="shared" ca="1" si="1"/>
        <v>172</v>
      </c>
      <c r="AC11" s="269">
        <f t="shared" ca="1" si="2"/>
        <v>18</v>
      </c>
    </row>
    <row r="12" spans="1:29" ht="15.75">
      <c r="A12" s="108">
        <v>9</v>
      </c>
      <c r="B12" s="109" t="s">
        <v>433</v>
      </c>
      <c r="C12" s="110">
        <v>41491</v>
      </c>
      <c r="D12" s="110"/>
      <c r="E12" s="267">
        <f t="shared" ca="1" si="0"/>
        <v>11</v>
      </c>
      <c r="F12" s="168"/>
      <c r="G12" s="249" t="str">
        <f ca="1">IF(E12=11,"Нет",IF(E12=12,"Нет",IF(E12=13,VLOOKUP(F12,'13 лет'!$O$3:$R$75,4), IF(E12=14,VLOOKUP(F12,'14 лет'!$T$3:$W$75,4),""))))</f>
        <v>Нет</v>
      </c>
      <c r="H12" s="170"/>
      <c r="I12" s="169" t="str">
        <f ca="1">IF(E12&lt;=9+OR(10),VLOOKUP(H12,'12 лет'!$B$3:$D$75,3),IF(E12&lt;=11+OR(12),"Нет",IF(E12&lt;=13+OR(14)+OR(15),"Нет",IF(E12&lt;=16+OR(17),VLOOKUP(H12,'14 лет'!$S$3:$W$75,5),""))))</f>
        <v>Нет</v>
      </c>
      <c r="J12" s="170">
        <v>6.51</v>
      </c>
      <c r="K12" s="249">
        <f ca="1">IF(E12=12,VLOOKUP(J12,'12 лет'!$M$4:$O$75,3),IF(E12=11,VLOOKUP(J12,'11 лет'!$O$3:$S$76,5),IF(E12=13,VLOOKUP(J12,'13 лет'!$N$3:$R$75,5), IF(E12=14,VLOOKUP(J12,'14 лет'!$R$3:$W$75,6),""))))</f>
        <v>70</v>
      </c>
      <c r="L12" s="168"/>
      <c r="M12" s="169">
        <f ca="1">IF(E12&lt;11,"Нет",IF(E12&lt;=11+OR(12),VLOOKUP(L12,'11 лет'!$V$4:$Z$75,5),IF(E12&lt;=13+OR(14)+OR(15),VLOOKUP(L12,'13 лет'!$U$4:$Y$75,5), IF(E12&lt;=16+OR(17),VLOOKUP(L12,'14 лет'!$Z$3:$AD$75,5),""))))</f>
        <v>0</v>
      </c>
      <c r="N12" s="168">
        <v>20</v>
      </c>
      <c r="O12" s="249">
        <f ca="1">IF(E12=12,VLOOKUP(N12,'12 лет'!$S$4:$U$75,3),IF(E12=11,VLOOKUP(N12,'11 лет'!$X$3:$Z$76,3),IF(E12=13,VLOOKUP(N12,'13 лет'!$W$4:$Y$75,3), IF(E12=14,VLOOKUP(N12,'14 лет'!$AB$3:$AD$75,3),""))))</f>
        <v>34</v>
      </c>
      <c r="P12" s="168">
        <v>161</v>
      </c>
      <c r="Q12" s="249">
        <f ca="1">IF(E12=12,VLOOKUP(P12,'12 лет'!$R$4:$U$75,4),IF(E12=11,VLOOKUP(P12,'11 лет'!$W$4:$Z$75,4),IF(E12=13,VLOOKUP(P12,'13 лет'!$V$4:$Y$75,4), IF(E12=14, VLOOKUP(P12,'14 лет'!$AA$4:$AD$74,4),""))))</f>
        <v>30</v>
      </c>
      <c r="R12" s="168">
        <v>0</v>
      </c>
      <c r="S12" s="249">
        <f ca="1">IF(E12=12,VLOOKUP(R12,'12 лет'!$Q$4:$U$75,5),IF(E12=11,VLOOKUP(R12,'11 лет'!$U$4:$Z$75,6),IF(E12=13,VLOOKUP(R12,'13 лет'!$T$4:$Y$75,6), IF(E12=14, VLOOKUP(R12,'14 лет'!$Y$4:$AD$74,6),""))))</f>
        <v>0</v>
      </c>
      <c r="T12" s="171">
        <v>13</v>
      </c>
      <c r="U12" s="249">
        <f ca="1" xml:space="preserve"> IF(E12=12,VLOOKUP(T12,'12 лет'!$T$4:$U$75,2),IF(E12=11,VLOOKUP(T12,'11 лет'!$Y$4:$Z$75,2),IF(E12=13,VLOOKUP(T12,'13 лет'!$X$4:$Y$75,2), IF(E12=14,VLOOKUP(T12,'14 лет'!$AC$4:$AD$74,2),""))))</f>
        <v>36</v>
      </c>
      <c r="V12" s="175">
        <v>6.6</v>
      </c>
      <c r="W12" s="249">
        <f ca="1">IF(E12=12,VLOOKUP(V12,'12 лет'!$L$4:$O$75,4),IF(E12=11,VLOOKUP(V12,'11 лет'!$Q$3:$S$76,3),IF(E12=13,VLOOKUP(V12,'13 лет'!$P$3:$R$75,3), IF(E12=14, VLOOKUP(V12,'14 лет'!$U$3:$W$74,3),""))))</f>
        <v>11</v>
      </c>
      <c r="X12" s="175"/>
      <c r="Y12" s="169">
        <f ca="1">IF(E12&lt;=9+OR(10),VLOOKUP(X12,'12 лет'!$P$3:$U$75,6),IF(E12&lt;=11+OR(12),VLOOKUP(X12,'11 лет'!$T$3:$Z$75,7),IF(E12&lt;=13+OR(14)+OR(15),VLOOKUP(X12,'13 лет'!$S$3:$Y$75,7), IF(E12&lt;=16+OR(17),VLOOKUP(X12,'14 лет'!$X$3:$AD$75,7),""))))</f>
        <v>0</v>
      </c>
      <c r="Z12" s="175"/>
      <c r="AA12" s="176" t="str">
        <f ca="1">IF(E12&lt;=9+OR(10),"Нет",IF(E12&lt;=11+OR(12),"Нет",IF(E12&lt;=13+OR(14)+OR(15),"Нет", IF(E12&lt;=16+OR(17), VLOOKUP(Z12,'14 лет'!$V$3:$W$74,2),""))))</f>
        <v>Нет</v>
      </c>
      <c r="AB12" s="268">
        <f t="shared" ca="1" si="1"/>
        <v>181</v>
      </c>
      <c r="AC12" s="269">
        <f t="shared" ca="1" si="2"/>
        <v>15</v>
      </c>
    </row>
    <row r="13" spans="1:29" ht="15.75">
      <c r="A13" s="108">
        <v>10</v>
      </c>
      <c r="B13" s="109" t="s">
        <v>434</v>
      </c>
      <c r="C13" s="110">
        <v>41499</v>
      </c>
      <c r="D13" s="110"/>
      <c r="E13" s="267">
        <f t="shared" ca="1" si="0"/>
        <v>11</v>
      </c>
      <c r="F13" s="168"/>
      <c r="G13" s="249" t="str">
        <f ca="1">IF(E13=11,"Нет",IF(E13=12,"Нет",IF(E13=13,VLOOKUP(F13,'13 лет'!$O$3:$R$75,4), IF(E13=14,VLOOKUP(F13,'14 лет'!$T$3:$W$75,4),""))))</f>
        <v>Нет</v>
      </c>
      <c r="H13" s="170"/>
      <c r="I13" s="169" t="str">
        <f ca="1">IF(E13&lt;=9+OR(10),VLOOKUP(H13,'12 лет'!$B$3:$D$75,3),IF(E13&lt;=11+OR(12),"Нет",IF(E13&lt;=13+OR(14)+OR(15),"Нет",IF(E13&lt;=16+OR(17),VLOOKUP(H13,'14 лет'!$S$3:$W$75,5),""))))</f>
        <v>Нет</v>
      </c>
      <c r="J13" s="170">
        <v>5.48</v>
      </c>
      <c r="K13" s="249">
        <f ca="1">IF(E13=12,VLOOKUP(J13,'12 лет'!$M$4:$O$75,3),IF(E13=11,VLOOKUP(J13,'11 лет'!$O$3:$S$76,5),IF(E13=13,VLOOKUP(J13,'13 лет'!$N$3:$R$75,5), IF(E13=14,VLOOKUP(J13,'14 лет'!$R$3:$W$75,6),""))))</f>
        <v>70</v>
      </c>
      <c r="L13" s="168"/>
      <c r="M13" s="169">
        <f ca="1">IF(E13&lt;11,"Нет",IF(E13&lt;=11+OR(12),VLOOKUP(L13,'11 лет'!$V$4:$Z$75,5),IF(E13&lt;=13+OR(14)+OR(15),VLOOKUP(L13,'13 лет'!$U$4:$Y$75,5), IF(E13&lt;=16+OR(17),VLOOKUP(L13,'14 лет'!$Z$3:$AD$75,5),""))))</f>
        <v>0</v>
      </c>
      <c r="N13" s="168">
        <v>21</v>
      </c>
      <c r="O13" s="249">
        <f ca="1">IF(E13=12,VLOOKUP(N13,'12 лет'!$S$4:$U$75,3),IF(E13=11,VLOOKUP(N13,'11 лет'!$X$3:$Z$76,3),IF(E13=13,VLOOKUP(N13,'13 лет'!$W$4:$Y$75,3), IF(E13=14,VLOOKUP(N13,'14 лет'!$AB$3:$AD$75,3),""))))</f>
        <v>36</v>
      </c>
      <c r="P13" s="168">
        <v>162</v>
      </c>
      <c r="Q13" s="249">
        <f ca="1">IF(E13=12,VLOOKUP(P13,'12 лет'!$R$4:$U$75,4),IF(E13=11,VLOOKUP(P13,'11 лет'!$W$4:$Z$75,4),IF(E13=13,VLOOKUP(P13,'13 лет'!$V$4:$Y$75,4), IF(E13=14, VLOOKUP(P13,'14 лет'!$AA$4:$AD$74,4),""))))</f>
        <v>31</v>
      </c>
      <c r="R13" s="168">
        <v>10</v>
      </c>
      <c r="S13" s="249">
        <f ca="1">IF(E13=12,VLOOKUP(R13,'12 лет'!$Q$4:$U$75,5),IF(E13=11,VLOOKUP(R13,'11 лет'!$U$4:$Z$75,6),IF(E13=13,VLOOKUP(R13,'13 лет'!$T$4:$Y$75,6), IF(E13=14, VLOOKUP(R13,'14 лет'!$Y$4:$AD$74,6),""))))</f>
        <v>20</v>
      </c>
      <c r="T13" s="171">
        <v>20</v>
      </c>
      <c r="U13" s="249">
        <f ca="1" xml:space="preserve"> IF(E13=12,VLOOKUP(T13,'12 лет'!$T$4:$U$75,2),IF(E13=11,VLOOKUP(T13,'11 лет'!$Y$4:$Z$75,2),IF(E13=13,VLOOKUP(T13,'13 лет'!$X$4:$Y$75,2), IF(E13=14,VLOOKUP(T13,'14 лет'!$AC$4:$AD$74,2),""))))</f>
        <v>57</v>
      </c>
      <c r="V13" s="175">
        <v>5.7</v>
      </c>
      <c r="W13" s="249">
        <f ca="1">IF(E13=12,VLOOKUP(V13,'12 лет'!$L$4:$O$75,4),IF(E13=11,VLOOKUP(V13,'11 лет'!$Q$3:$S$76,3),IF(E13=13,VLOOKUP(V13,'13 лет'!$P$3:$R$75,3), IF(E13=14, VLOOKUP(V13,'14 лет'!$U$3:$W$74,3),""))))</f>
        <v>45</v>
      </c>
      <c r="X13" s="175"/>
      <c r="Y13" s="169">
        <f ca="1">IF(E13&lt;=9+OR(10),VLOOKUP(X13,'12 лет'!$P$3:$U$75,6),IF(E13&lt;=11+OR(12),VLOOKUP(X13,'11 лет'!$T$3:$Z$75,7),IF(E13&lt;=13+OR(14)+OR(15),VLOOKUP(X13,'13 лет'!$S$3:$Y$75,7), IF(E13&lt;=16+OR(17),VLOOKUP(X13,'14 лет'!$X$3:$AD$75,7),""))))</f>
        <v>0</v>
      </c>
      <c r="Z13" s="175"/>
      <c r="AA13" s="176" t="str">
        <f ca="1">IF(E13&lt;=9+OR(10),"Нет",IF(E13&lt;=11+OR(12),"Нет",IF(E13&lt;=13+OR(14)+OR(15),"Нет", IF(E13&lt;=16+OR(17), VLOOKUP(Z13,'14 лет'!$V$3:$W$74,2),""))))</f>
        <v>Нет</v>
      </c>
      <c r="AB13" s="268">
        <f t="shared" ca="1" si="1"/>
        <v>259</v>
      </c>
      <c r="AC13" s="269">
        <f t="shared" ca="1" si="2"/>
        <v>2</v>
      </c>
    </row>
    <row r="14" spans="1:29" ht="15.75">
      <c r="A14" s="108">
        <v>11</v>
      </c>
      <c r="B14" s="109" t="s">
        <v>435</v>
      </c>
      <c r="C14" s="110">
        <v>41451</v>
      </c>
      <c r="D14" s="110"/>
      <c r="E14" s="267">
        <f t="shared" ca="1" si="0"/>
        <v>11</v>
      </c>
      <c r="F14" s="168"/>
      <c r="G14" s="249" t="str">
        <f ca="1">IF(E14=11,"Нет",IF(E14=12,"Нет",IF(E14=13,VLOOKUP(F14,'13 лет'!$O$3:$R$75,4), IF(E14=14,VLOOKUP(F14,'14 лет'!$T$3:$W$75,4),""))))</f>
        <v>Нет</v>
      </c>
      <c r="H14" s="170"/>
      <c r="I14" s="169" t="str">
        <f ca="1">IF(E14&lt;=9+OR(10),VLOOKUP(H14,'12 лет'!$B$3:$D$75,3),IF(E14&lt;=11+OR(12),"Нет",IF(E14&lt;=13+OR(14)+OR(15),"Нет",IF(E14&lt;=16+OR(17),VLOOKUP(H14,'14 лет'!$S$3:$W$75,5),""))))</f>
        <v>Нет</v>
      </c>
      <c r="J14" s="170">
        <v>6.16</v>
      </c>
      <c r="K14" s="249">
        <f ca="1">IF(E14=12,VLOOKUP(J14,'12 лет'!$M$4:$O$75,3),IF(E14=11,VLOOKUP(J14,'11 лет'!$O$3:$S$76,5),IF(E14=13,VLOOKUP(J14,'13 лет'!$N$3:$R$75,5), IF(E14=14,VLOOKUP(J14,'14 лет'!$R$3:$W$75,6),""))))</f>
        <v>70</v>
      </c>
      <c r="L14" s="168"/>
      <c r="M14" s="169">
        <f ca="1">IF(E14&lt;11,"Нет",IF(E14&lt;=11+OR(12),VLOOKUP(L14,'11 лет'!$V$4:$Z$75,5),IF(E14&lt;=13+OR(14)+OR(15),VLOOKUP(L14,'13 лет'!$U$4:$Y$75,5), IF(E14&lt;=16+OR(17),VLOOKUP(L14,'14 лет'!$Z$3:$AD$75,5),""))))</f>
        <v>0</v>
      </c>
      <c r="N14" s="168">
        <v>18</v>
      </c>
      <c r="O14" s="249">
        <f ca="1">IF(E14=12,VLOOKUP(N14,'12 лет'!$S$4:$U$75,3),IF(E14=11,VLOOKUP(N14,'11 лет'!$X$3:$Z$76,3),IF(E14=13,VLOOKUP(N14,'13 лет'!$W$4:$Y$75,3), IF(E14=14,VLOOKUP(N14,'14 лет'!$AB$3:$AD$75,3),""))))</f>
        <v>30</v>
      </c>
      <c r="P14" s="168">
        <v>160</v>
      </c>
      <c r="Q14" s="249">
        <f ca="1">IF(E14=12,VLOOKUP(P14,'12 лет'!$R$4:$U$75,4),IF(E14=11,VLOOKUP(P14,'11 лет'!$W$4:$Z$75,4),IF(E14=13,VLOOKUP(P14,'13 лет'!$V$4:$Y$75,4), IF(E14=14, VLOOKUP(P14,'14 лет'!$AA$4:$AD$74,4),""))))</f>
        <v>30</v>
      </c>
      <c r="R14" s="168">
        <v>1</v>
      </c>
      <c r="S14" s="249">
        <f ca="1">IF(E14=12,VLOOKUP(R14,'12 лет'!$Q$4:$U$75,5),IF(E14=11,VLOOKUP(R14,'11 лет'!$U$4:$Z$75,6),IF(E14=13,VLOOKUP(R14,'13 лет'!$T$4:$Y$75,6), IF(E14=14, VLOOKUP(R14,'14 лет'!$Y$4:$AD$74,6),""))))</f>
        <v>2</v>
      </c>
      <c r="T14" s="171">
        <v>14</v>
      </c>
      <c r="U14" s="249">
        <f ca="1" xml:space="preserve"> IF(E14=12,VLOOKUP(T14,'12 лет'!$T$4:$U$75,2),IF(E14=11,VLOOKUP(T14,'11 лет'!$Y$4:$Z$75,2),IF(E14=13,VLOOKUP(T14,'13 лет'!$X$4:$Y$75,2), IF(E14=14,VLOOKUP(T14,'14 лет'!$AC$4:$AD$74,2),""))))</f>
        <v>39</v>
      </c>
      <c r="V14" s="175">
        <v>6.5</v>
      </c>
      <c r="W14" s="249">
        <f ca="1">IF(E14=12,VLOOKUP(V14,'12 лет'!$L$4:$O$75,4),IF(E14=11,VLOOKUP(V14,'11 лет'!$Q$3:$S$76,3),IF(E14=13,VLOOKUP(V14,'13 лет'!$P$3:$R$75,3), IF(E14=14, VLOOKUP(V14,'14 лет'!$U$3:$W$74,3),""))))</f>
        <v>14</v>
      </c>
      <c r="X14" s="175"/>
      <c r="Y14" s="169">
        <f ca="1">IF(E14&lt;=9+OR(10),VLOOKUP(X14,'12 лет'!$P$3:$U$75,6),IF(E14&lt;=11+OR(12),VLOOKUP(X14,'11 лет'!$T$3:$Z$75,7),IF(E14&lt;=13+OR(14)+OR(15),VLOOKUP(X14,'13 лет'!$S$3:$Y$75,7), IF(E14&lt;=16+OR(17),VLOOKUP(X14,'14 лет'!$X$3:$AD$75,7),""))))</f>
        <v>0</v>
      </c>
      <c r="Z14" s="175"/>
      <c r="AA14" s="176" t="str">
        <f ca="1">IF(E14&lt;=9+OR(10),"Нет",IF(E14&lt;=11+OR(12),"Нет",IF(E14&lt;=13+OR(14)+OR(15),"Нет", IF(E14&lt;=16+OR(17), VLOOKUP(Z14,'14 лет'!$V$3:$W$74,2),""))))</f>
        <v>Нет</v>
      </c>
      <c r="AB14" s="268">
        <f t="shared" ca="1" si="1"/>
        <v>185</v>
      </c>
      <c r="AC14" s="269">
        <f t="shared" ca="1" si="2"/>
        <v>14</v>
      </c>
    </row>
    <row r="15" spans="1:29" ht="15.75">
      <c r="A15" s="108">
        <v>12</v>
      </c>
      <c r="B15" s="109" t="s">
        <v>436</v>
      </c>
      <c r="C15" s="110">
        <v>41476</v>
      </c>
      <c r="D15" s="110"/>
      <c r="E15" s="267">
        <f t="shared" ca="1" si="0"/>
        <v>11</v>
      </c>
      <c r="F15" s="168"/>
      <c r="G15" s="249" t="str">
        <f ca="1">IF(E15=11,"Нет",IF(E15=12,"Нет",IF(E15=13,VLOOKUP(F15,'13 лет'!$O$3:$R$75,4), IF(E15=14,VLOOKUP(F15,'14 лет'!$T$3:$W$75,4),""))))</f>
        <v>Нет</v>
      </c>
      <c r="H15" s="170"/>
      <c r="I15" s="169" t="str">
        <f ca="1">IF(E15&lt;=9+OR(10),VLOOKUP(H15,'12 лет'!$B$3:$D$75,3),IF(E15&lt;=11+OR(12),"Нет",IF(E15&lt;=13+OR(14)+OR(15),"Нет",IF(E15&lt;=16+OR(17),VLOOKUP(H15,'14 лет'!$S$3:$W$75,5),""))))</f>
        <v>Нет</v>
      </c>
      <c r="J15" s="170">
        <v>7.1</v>
      </c>
      <c r="K15" s="249">
        <f ca="1">IF(E15=12,VLOOKUP(J15,'12 лет'!$M$4:$O$75,3),IF(E15=11,VLOOKUP(J15,'11 лет'!$O$3:$S$76,5),IF(E15=13,VLOOKUP(J15,'13 лет'!$N$3:$R$75,5), IF(E15=14,VLOOKUP(J15,'14 лет'!$R$3:$W$75,6),""))))</f>
        <v>70</v>
      </c>
      <c r="L15" s="168"/>
      <c r="M15" s="169">
        <f ca="1">IF(E15&lt;11,"Нет",IF(E15&lt;=11+OR(12),VLOOKUP(L15,'11 лет'!$V$4:$Z$75,5),IF(E15&lt;=13+OR(14)+OR(15),VLOOKUP(L15,'13 лет'!$U$4:$Y$75,5), IF(E15&lt;=16+OR(17),VLOOKUP(L15,'14 лет'!$Z$3:$AD$75,5),""))))</f>
        <v>0</v>
      </c>
      <c r="N15" s="168">
        <v>19</v>
      </c>
      <c r="O15" s="249">
        <f ca="1">IF(E15=12,VLOOKUP(N15,'12 лет'!$S$4:$U$75,3),IF(E15=11,VLOOKUP(N15,'11 лет'!$X$3:$Z$76,3),IF(E15=13,VLOOKUP(N15,'13 лет'!$W$4:$Y$75,3), IF(E15=14,VLOOKUP(N15,'14 лет'!$AB$3:$AD$75,3),""))))</f>
        <v>32</v>
      </c>
      <c r="P15" s="168">
        <v>163</v>
      </c>
      <c r="Q15" s="249">
        <f ca="1">IF(E15=12,VLOOKUP(P15,'12 лет'!$R$4:$U$75,4),IF(E15=11,VLOOKUP(P15,'11 лет'!$W$4:$Z$75,4),IF(E15=13,VLOOKUP(P15,'13 лет'!$V$4:$Y$75,4), IF(E15=14, VLOOKUP(P15,'14 лет'!$AA$4:$AD$74,4),""))))</f>
        <v>31</v>
      </c>
      <c r="R15" s="168">
        <v>2</v>
      </c>
      <c r="S15" s="249">
        <f ca="1">IF(E15=12,VLOOKUP(R15,'12 лет'!$Q$4:$U$75,5),IF(E15=11,VLOOKUP(R15,'11 лет'!$U$4:$Z$75,6),IF(E15=13,VLOOKUP(R15,'13 лет'!$T$4:$Y$75,6), IF(E15=14, VLOOKUP(R15,'14 лет'!$Y$4:$AD$74,6),""))))</f>
        <v>4</v>
      </c>
      <c r="T15" s="171">
        <v>13</v>
      </c>
      <c r="U15" s="249">
        <f ca="1" xml:space="preserve"> IF(E15=12,VLOOKUP(T15,'12 лет'!$T$4:$U$75,2),IF(E15=11,VLOOKUP(T15,'11 лет'!$Y$4:$Z$75,2),IF(E15=13,VLOOKUP(T15,'13 лет'!$X$4:$Y$75,2), IF(E15=14,VLOOKUP(T15,'14 лет'!$AC$4:$AD$74,2),""))))</f>
        <v>36</v>
      </c>
      <c r="V15" s="175">
        <v>6.3</v>
      </c>
      <c r="W15" s="249">
        <f ca="1">IF(E15=12,VLOOKUP(V15,'12 лет'!$L$4:$O$75,4),IF(E15=11,VLOOKUP(V15,'11 лет'!$Q$3:$S$76,3),IF(E15=13,VLOOKUP(V15,'13 лет'!$P$3:$R$75,3), IF(E15=14, VLOOKUP(V15,'14 лет'!$U$3:$W$74,3),""))))</f>
        <v>20</v>
      </c>
      <c r="X15" s="175"/>
      <c r="Y15" s="169">
        <f ca="1">IF(E15&lt;=9+OR(10),VLOOKUP(X15,'12 лет'!$P$3:$U$75,6),IF(E15&lt;=11+OR(12),VLOOKUP(X15,'11 лет'!$T$3:$Z$75,7),IF(E15&lt;=13+OR(14)+OR(15),VLOOKUP(X15,'13 лет'!$S$3:$Y$75,7), IF(E15&lt;=16+OR(17),VLOOKUP(X15,'14 лет'!$X$3:$AD$75,7),""))))</f>
        <v>0</v>
      </c>
      <c r="Z15" s="175"/>
      <c r="AA15" s="176" t="str">
        <f ca="1">IF(E15&lt;=9+OR(10),"Нет",IF(E15&lt;=11+OR(12),"Нет",IF(E15&lt;=13+OR(14)+OR(15),"Нет", IF(E15&lt;=16+OR(17), VLOOKUP(Z15,'14 лет'!$V$3:$W$74,2),""))))</f>
        <v>Нет</v>
      </c>
      <c r="AB15" s="268">
        <f t="shared" ca="1" si="1"/>
        <v>193</v>
      </c>
      <c r="AC15" s="269">
        <f t="shared" ca="1" si="2"/>
        <v>12</v>
      </c>
    </row>
    <row r="16" spans="1:29" ht="15.75">
      <c r="A16" s="108">
        <v>12</v>
      </c>
      <c r="B16" s="109" t="s">
        <v>437</v>
      </c>
      <c r="C16" s="110">
        <v>41621</v>
      </c>
      <c r="D16" s="110"/>
      <c r="E16" s="267">
        <f t="shared" ca="1" si="0"/>
        <v>11</v>
      </c>
      <c r="F16" s="168"/>
      <c r="G16" s="249" t="str">
        <f ca="1">IF(E16=11,"Нет",IF(E16=12,"Нет",IF(E16=13,VLOOKUP(F16,'13 лет'!$O$3:$R$75,4), IF(E16=14,VLOOKUP(F16,'14 лет'!$T$3:$W$75,4),""))))</f>
        <v>Нет</v>
      </c>
      <c r="H16" s="170"/>
      <c r="I16" s="169" t="str">
        <f ca="1">IF(E16&lt;=9+OR(10),VLOOKUP(H16,'12 лет'!$B$3:$D$75,3),IF(E16&lt;=11+OR(12),"Нет",IF(E16&lt;=13+OR(14)+OR(15),"Нет",IF(E16&lt;=16+OR(17),VLOOKUP(H16,'14 лет'!$S$3:$W$75,5),""))))</f>
        <v>Нет</v>
      </c>
      <c r="J16" s="170">
        <v>7.05</v>
      </c>
      <c r="K16" s="249">
        <f ca="1">IF(E16=12,VLOOKUP(J16,'12 лет'!$M$4:$O$75,3),IF(E16=11,VLOOKUP(J16,'11 лет'!$O$3:$S$76,5),IF(E16=13,VLOOKUP(J16,'13 лет'!$N$3:$R$75,5), IF(E16=14,VLOOKUP(J16,'14 лет'!$R$3:$W$75,6),""))))</f>
        <v>70</v>
      </c>
      <c r="L16" s="168"/>
      <c r="M16" s="169">
        <f ca="1">IF(E16&lt;11,"Нет",IF(E16&lt;=11+OR(12),VLOOKUP(L16,'11 лет'!$V$4:$Z$75,5),IF(E16&lt;=13+OR(14)+OR(15),VLOOKUP(L16,'13 лет'!$U$4:$Y$75,5), IF(E16&lt;=16+OR(17),VLOOKUP(L16,'14 лет'!$Z$3:$AD$75,5),""))))</f>
        <v>0</v>
      </c>
      <c r="N16" s="168">
        <v>18</v>
      </c>
      <c r="O16" s="249">
        <f ca="1">IF(E16=12,VLOOKUP(N16,'12 лет'!$S$4:$U$75,3),IF(E16=11,VLOOKUP(N16,'11 лет'!$X$3:$Z$76,3),IF(E16=13,VLOOKUP(N16,'13 лет'!$W$4:$Y$75,3), IF(E16=14,VLOOKUP(N16,'14 лет'!$AB$3:$AD$75,3),""))))</f>
        <v>30</v>
      </c>
      <c r="P16" s="168">
        <v>160</v>
      </c>
      <c r="Q16" s="249">
        <f ca="1">IF(E16=12,VLOOKUP(P16,'12 лет'!$R$4:$U$75,4),IF(E16=11,VLOOKUP(P16,'11 лет'!$W$4:$Z$75,4),IF(E16=13,VLOOKUP(P16,'13 лет'!$V$4:$Y$75,4), IF(E16=14, VLOOKUP(P16,'14 лет'!$AA$4:$AD$74,4),""))))</f>
        <v>30</v>
      </c>
      <c r="R16" s="168">
        <v>1</v>
      </c>
      <c r="S16" s="249">
        <f ca="1">IF(E16=12,VLOOKUP(R16,'12 лет'!$Q$4:$U$75,5),IF(E16=11,VLOOKUP(R16,'11 лет'!$U$4:$Z$75,6),IF(E16=13,VLOOKUP(R16,'13 лет'!$T$4:$Y$75,6), IF(E16=14, VLOOKUP(R16,'14 лет'!$Y$4:$AD$74,6),""))))</f>
        <v>2</v>
      </c>
      <c r="T16" s="171">
        <v>11</v>
      </c>
      <c r="U16" s="249">
        <f ca="1" xml:space="preserve"> IF(E16=12,VLOOKUP(T16,'12 лет'!$T$4:$U$75,2),IF(E16=11,VLOOKUP(T16,'11 лет'!$Y$4:$Z$75,2),IF(E16=13,VLOOKUP(T16,'13 лет'!$X$4:$Y$75,2), IF(E16=14,VLOOKUP(T16,'14 лет'!$AC$4:$AD$74,2),""))))</f>
        <v>30</v>
      </c>
      <c r="V16" s="175">
        <v>6.4</v>
      </c>
      <c r="W16" s="249">
        <f ca="1">IF(E16=12,VLOOKUP(V16,'12 лет'!$L$4:$O$75,4),IF(E16=11,VLOOKUP(V16,'11 лет'!$Q$3:$S$76,3),IF(E16=13,VLOOKUP(V16,'13 лет'!$P$3:$R$75,3), IF(E16=14, VLOOKUP(V16,'14 лет'!$U$3:$W$74,3),""))))</f>
        <v>17</v>
      </c>
      <c r="X16" s="175"/>
      <c r="Y16" s="169">
        <f ca="1">IF(E16&lt;=9+OR(10),VLOOKUP(X16,'12 лет'!$P$3:$U$75,6),IF(E16&lt;=11+OR(12),VLOOKUP(X16,'11 лет'!$T$3:$Z$75,7),IF(E16&lt;=13+OR(14)+OR(15),VLOOKUP(X16,'13 лет'!$S$3:$Y$75,7), IF(E16&lt;=16+OR(17),VLOOKUP(X16,'14 лет'!$X$3:$AD$75,7),""))))</f>
        <v>0</v>
      </c>
      <c r="Z16" s="175"/>
      <c r="AA16" s="176" t="str">
        <f ca="1">IF(E16&lt;=9+OR(10),"Нет",IF(E16&lt;=11+OR(12),"Нет",IF(E16&lt;=13+OR(14)+OR(15),"Нет", IF(E16&lt;=16+OR(17), VLOOKUP(Z16,'14 лет'!$V$3:$W$74,2),""))))</f>
        <v>Нет</v>
      </c>
      <c r="AB16" s="268">
        <f t="shared" ca="1" si="1"/>
        <v>179</v>
      </c>
      <c r="AC16" s="269">
        <f t="shared" ca="1" si="2"/>
        <v>16</v>
      </c>
    </row>
    <row r="17" spans="1:29" ht="15.75">
      <c r="A17" s="108"/>
      <c r="B17" s="109" t="s">
        <v>426</v>
      </c>
      <c r="C17" s="110"/>
      <c r="D17" s="110"/>
      <c r="E17" s="267">
        <f t="shared" ca="1" si="0"/>
        <v>125</v>
      </c>
      <c r="F17" s="168"/>
      <c r="G17" s="249" t="str">
        <f ca="1">IF(E17=11,"Нет",IF(E17=12,"Нет",IF(E17=13,VLOOKUP(F17,'13 лет'!$O$3:$R$75,4), IF(E17=14,VLOOKUP(F17,'14 лет'!$T$3:$W$75,4),""))))</f>
        <v/>
      </c>
      <c r="H17" s="170"/>
      <c r="I17" s="169" t="str">
        <f ca="1">IF(E17&lt;=9+OR(10),VLOOKUP(H17,'12 лет'!$B$3:$D$75,3),IF(E17&lt;=11+OR(12),"Нет",IF(E17&lt;=13+OR(14)+OR(15),"Нет",IF(E17&lt;=16+OR(17),VLOOKUP(H17,'14 лет'!$S$3:$W$75,5),""))))</f>
        <v/>
      </c>
      <c r="J17" s="170"/>
      <c r="K17" s="249" t="str">
        <f ca="1">IF(E17=12,VLOOKUP(J17,'12 лет'!$M$4:$O$75,3),IF(E17=11,VLOOKUP(J17,'11 лет'!$O$3:$S$76,5),IF(E17=13,VLOOKUP(J17,'13 лет'!$N$3:$R$75,5), IF(E17=14,VLOOKUP(J17,'14 лет'!$R$3:$W$75,6),""))))</f>
        <v/>
      </c>
      <c r="L17" s="168"/>
      <c r="M17" s="169" t="str">
        <f ca="1">IF(E17&lt;11,"Нет",IF(E17&lt;=11+OR(12),VLOOKUP(L17,'11 лет'!$V$4:$Z$75,5),IF(E17&lt;=13+OR(14)+OR(15),VLOOKUP(L17,'13 лет'!$U$4:$Y$75,5), IF(E17&lt;=16+OR(17),VLOOKUP(L17,'14 лет'!$Z$3:$AD$75,5),""))))</f>
        <v/>
      </c>
      <c r="N17" s="168"/>
      <c r="O17" s="249" t="str">
        <f ca="1">IF(E17=12,VLOOKUP(N17,'12 лет'!$S$4:$U$75,3),IF(E17=11,VLOOKUP(N17,'11 лет'!$X$3:$Z$76,3),IF(E17=13,VLOOKUP(N17,'13 лет'!$W$4:$Y$75,3), IF(E17=14,VLOOKUP(N17,'14 лет'!$AB$3:$AD$75,3),""))))</f>
        <v/>
      </c>
      <c r="P17" s="168"/>
      <c r="Q17" s="249" t="str">
        <f ca="1">IF(E17=12,VLOOKUP(P17,'12 лет'!$R$4:$U$75,4),IF(E17=11,VLOOKUP(P17,'11 лет'!$W$4:$Z$75,4),IF(E17=13,VLOOKUP(P17,'13 лет'!$V$4:$Y$75,4), IF(E17=14, VLOOKUP(P17,'14 лет'!$AA$4:$AD$74,4),""))))</f>
        <v/>
      </c>
      <c r="R17" s="168"/>
      <c r="S17" s="249" t="str">
        <f ca="1">IF(E17=12,VLOOKUP(R17,'12 лет'!$Q$4:$U$75,5),IF(E17=11,VLOOKUP(R17,'11 лет'!$U$4:$Z$75,6),IF(E17=13,VLOOKUP(R17,'13 лет'!$T$4:$Y$75,6), IF(E17=14, VLOOKUP(R17,'14 лет'!$Y$4:$AD$74,6),""))))</f>
        <v/>
      </c>
      <c r="T17" s="171"/>
      <c r="U17" s="249" t="str">
        <f ca="1" xml:space="preserve"> IF(E17=12,VLOOKUP(T17,'12 лет'!$T$4:$U$75,2),IF(E17=11,VLOOKUP(T17,'11 лет'!$Y$4:$Z$75,2),IF(E17=13,VLOOKUP(T17,'13 лет'!$X$4:$Y$75,2), IF(E17=14,VLOOKUP(T17,'14 лет'!$AC$4:$AD$74,2),""))))</f>
        <v/>
      </c>
      <c r="V17" s="175"/>
      <c r="W17" s="249" t="str">
        <f ca="1">IF(E17=12,VLOOKUP(V17,'12 лет'!$L$4:$O$75,4),IF(E17=11,VLOOKUP(V17,'11 лет'!$Q$3:$S$76,3),IF(E17=13,VLOOKUP(V17,'13 лет'!$P$3:$R$75,3), IF(E17=14, VLOOKUP(V17,'14 лет'!$U$3:$W$74,3),""))))</f>
        <v/>
      </c>
      <c r="X17" s="175"/>
      <c r="Y17" s="169" t="str">
        <f ca="1">IF(E17&lt;=9+OR(10),VLOOKUP(X17,'12 лет'!$P$3:$U$75,6),IF(E17&lt;=11+OR(12),VLOOKUP(X17,'11 лет'!$T$3:$Z$75,7),IF(E17&lt;=13+OR(14)+OR(15),VLOOKUP(X17,'13 лет'!$S$3:$Y$75,7), IF(E17&lt;=16+OR(17),VLOOKUP(X17,'14 лет'!$X$3:$AD$75,7),""))))</f>
        <v/>
      </c>
      <c r="Z17" s="175"/>
      <c r="AA17" s="176" t="str">
        <f ca="1">IF(E17&lt;=9+OR(10),"Нет",IF(E17&lt;=11+OR(12),"Нет",IF(E17&lt;=13+OR(14)+OR(15),"Нет", IF(E17&lt;=16+OR(17), VLOOKUP(Z17,'14 лет'!$V$3:$W$74,2),""))))</f>
        <v/>
      </c>
      <c r="AB17" s="268">
        <f t="shared" ca="1" si="1"/>
        <v>0</v>
      </c>
      <c r="AC17" s="269">
        <f t="shared" ca="1" si="2"/>
        <v>24</v>
      </c>
    </row>
    <row r="18" spans="1:29" ht="15.75">
      <c r="A18" s="108">
        <v>14</v>
      </c>
      <c r="B18" s="109" t="s">
        <v>438</v>
      </c>
      <c r="C18" s="110">
        <v>41466</v>
      </c>
      <c r="D18" s="110"/>
      <c r="E18" s="267">
        <f t="shared" ca="1" si="0"/>
        <v>11</v>
      </c>
      <c r="F18" s="168"/>
      <c r="G18" s="249" t="str">
        <f ca="1">IF(E18=11,"Нет",IF(E18=12,"Нет",IF(E18=13,VLOOKUP(F18,'13 лет'!$O$3:$R$75,4), IF(E18=14,VLOOKUP(F18,'14 лет'!$T$3:$W$75,4),""))))</f>
        <v>Нет</v>
      </c>
      <c r="H18" s="170"/>
      <c r="I18" s="169" t="str">
        <f ca="1">IF(E18&lt;=9+OR(10),VLOOKUP(H18,'12 лет'!$B$3:$D$75,3),IF(E18&lt;=11+OR(12),"Нет",IF(E18&lt;=13+OR(14)+OR(15),"Нет",IF(E18&lt;=16+OR(17),VLOOKUP(H18,'14 лет'!$S$3:$W$75,5),""))))</f>
        <v>Нет</v>
      </c>
      <c r="J18" s="170">
        <v>7.25</v>
      </c>
      <c r="K18" s="249">
        <f ca="1">IF(E18=12,VLOOKUP(J18,'12 лет'!$M$4:$O$75,3),IF(E18=11,VLOOKUP(J18,'11 лет'!$O$3:$S$76,5),IF(E18=13,VLOOKUP(J18,'13 лет'!$N$3:$R$75,5), IF(E18=14,VLOOKUP(J18,'14 лет'!$R$3:$W$75,6),""))))</f>
        <v>70</v>
      </c>
      <c r="L18" s="168"/>
      <c r="M18" s="169">
        <f ca="1">IF(E18&lt;11,"Нет",IF(E18&lt;=11+OR(12),VLOOKUP(L18,'11 лет'!$V$4:$Z$75,5),IF(E18&lt;=13+OR(14)+OR(15),VLOOKUP(L18,'13 лет'!$U$4:$Y$75,5), IF(E18&lt;=16+OR(17),VLOOKUP(L18,'14 лет'!$Z$3:$AD$75,5),""))))</f>
        <v>0</v>
      </c>
      <c r="N18" s="168">
        <v>20</v>
      </c>
      <c r="O18" s="249">
        <f ca="1">IF(E18=12,VLOOKUP(N18,'12 лет'!$S$4:$U$75,3),IF(E18=11,VLOOKUP(N18,'11 лет'!$X$3:$Z$76,3),IF(E18=13,VLOOKUP(N18,'13 лет'!$W$4:$Y$75,3), IF(E18=14,VLOOKUP(N18,'14 лет'!$AB$3:$AD$75,3),""))))</f>
        <v>34</v>
      </c>
      <c r="P18" s="168">
        <v>165</v>
      </c>
      <c r="Q18" s="249">
        <f ca="1">IF(E18=12,VLOOKUP(P18,'12 лет'!$R$4:$U$75,4),IF(E18=11,VLOOKUP(P18,'11 лет'!$W$4:$Z$75,4),IF(E18=13,VLOOKUP(P18,'13 лет'!$V$4:$Y$75,4), IF(E18=14, VLOOKUP(P18,'14 лет'!$AA$4:$AD$74,4),""))))</f>
        <v>32</v>
      </c>
      <c r="R18" s="168">
        <v>2</v>
      </c>
      <c r="S18" s="249">
        <f ca="1">IF(E18=12,VLOOKUP(R18,'12 лет'!$Q$4:$U$75,5),IF(E18=11,VLOOKUP(R18,'11 лет'!$U$4:$Z$75,6),IF(E18=13,VLOOKUP(R18,'13 лет'!$T$4:$Y$75,6), IF(E18=14, VLOOKUP(R18,'14 лет'!$Y$4:$AD$74,6),""))))</f>
        <v>4</v>
      </c>
      <c r="T18" s="171">
        <v>14</v>
      </c>
      <c r="U18" s="249">
        <f ca="1" xml:space="preserve"> IF(E18=12,VLOOKUP(T18,'12 лет'!$T$4:$U$75,2),IF(E18=11,VLOOKUP(T18,'11 лет'!$Y$4:$Z$75,2),IF(E18=13,VLOOKUP(T18,'13 лет'!$X$4:$Y$75,2), IF(E18=14,VLOOKUP(T18,'14 лет'!$AC$4:$AD$74,2),""))))</f>
        <v>39</v>
      </c>
      <c r="V18" s="175">
        <v>6</v>
      </c>
      <c r="W18" s="249">
        <f ca="1">IF(E18=12,VLOOKUP(V18,'12 лет'!$L$4:$O$75,4),IF(E18=11,VLOOKUP(V18,'11 лет'!$Q$3:$S$76,3),IF(E18=13,VLOOKUP(V18,'13 лет'!$P$3:$R$75,3), IF(E18=14, VLOOKUP(V18,'14 лет'!$U$3:$W$74,3),""))))</f>
        <v>31</v>
      </c>
      <c r="X18" s="175"/>
      <c r="Y18" s="169">
        <f ca="1">IF(E18&lt;=9+OR(10),VLOOKUP(X18,'12 лет'!$P$3:$U$75,6),IF(E18&lt;=11+OR(12),VLOOKUP(X18,'11 лет'!$T$3:$Z$75,7),IF(E18&lt;=13+OR(14)+OR(15),VLOOKUP(X18,'13 лет'!$S$3:$Y$75,7), IF(E18&lt;=16+OR(17),VLOOKUP(X18,'14 лет'!$X$3:$AD$75,7),""))))</f>
        <v>0</v>
      </c>
      <c r="Z18" s="175"/>
      <c r="AA18" s="176" t="str">
        <f ca="1">IF(E18&lt;=9+OR(10),"Нет",IF(E18&lt;=11+OR(12),"Нет",IF(E18&lt;=13+OR(14)+OR(15),"Нет", IF(E18&lt;=16+OR(17), VLOOKUP(Z18,'14 лет'!$V$3:$W$74,2),""))))</f>
        <v>Нет</v>
      </c>
      <c r="AB18" s="268">
        <f t="shared" ca="1" si="1"/>
        <v>210</v>
      </c>
      <c r="AC18" s="269">
        <f t="shared" ca="1" si="2"/>
        <v>11</v>
      </c>
    </row>
    <row r="19" spans="1:29" ht="15.75">
      <c r="A19" s="108">
        <v>15</v>
      </c>
      <c r="B19" s="109" t="s">
        <v>439</v>
      </c>
      <c r="C19" s="110">
        <v>41564</v>
      </c>
      <c r="D19" s="110"/>
      <c r="E19" s="267">
        <f t="shared" ca="1" si="0"/>
        <v>11</v>
      </c>
      <c r="F19" s="168"/>
      <c r="G19" s="249" t="str">
        <f ca="1">IF(E19=11,"Нет",IF(E19=12,"Нет",IF(E19=13,VLOOKUP(F19,'13 лет'!$O$3:$R$75,4), IF(E19=14,VLOOKUP(F19,'14 лет'!$T$3:$W$75,4),""))))</f>
        <v>Нет</v>
      </c>
      <c r="H19" s="170"/>
      <c r="I19" s="169" t="str">
        <f ca="1">IF(E19&lt;=9+OR(10),VLOOKUP(H19,'12 лет'!$B$3:$D$75,3),IF(E19&lt;=11+OR(12),"Нет",IF(E19&lt;=13+OR(14)+OR(15),"Нет",IF(E19&lt;=16+OR(17),VLOOKUP(H19,'14 лет'!$S$3:$W$75,5),""))))</f>
        <v>Нет</v>
      </c>
      <c r="J19" s="170">
        <v>6.38</v>
      </c>
      <c r="K19" s="249">
        <f ca="1">IF(E19=12,VLOOKUP(J19,'12 лет'!$M$4:$O$75,3),IF(E19=11,VLOOKUP(J19,'11 лет'!$O$3:$S$76,5),IF(E19=13,VLOOKUP(J19,'13 лет'!$N$3:$R$75,5), IF(E19=14,VLOOKUP(J19,'14 лет'!$R$3:$W$75,6),""))))</f>
        <v>70</v>
      </c>
      <c r="L19" s="168"/>
      <c r="M19" s="169">
        <f ca="1">IF(E19&lt;11,"Нет",IF(E19&lt;=11+OR(12),VLOOKUP(L19,'11 лет'!$V$4:$Z$75,5),IF(E19&lt;=13+OR(14)+OR(15),VLOOKUP(L19,'13 лет'!$U$4:$Y$75,5), IF(E19&lt;=16+OR(17),VLOOKUP(L19,'14 лет'!$Z$3:$AD$75,5),""))))</f>
        <v>0</v>
      </c>
      <c r="N19" s="168">
        <v>21</v>
      </c>
      <c r="O19" s="249">
        <f ca="1">IF(E19=12,VLOOKUP(N19,'12 лет'!$S$4:$U$75,3),IF(E19=11,VLOOKUP(N19,'11 лет'!$X$3:$Z$76,3),IF(E19=13,VLOOKUP(N19,'13 лет'!$W$4:$Y$75,3), IF(E19=14,VLOOKUP(N19,'14 лет'!$AB$3:$AD$75,3),""))))</f>
        <v>36</v>
      </c>
      <c r="P19" s="168">
        <v>160</v>
      </c>
      <c r="Q19" s="249">
        <f ca="1">IF(E19=12,VLOOKUP(P19,'12 лет'!$R$4:$U$75,4),IF(E19=11,VLOOKUP(P19,'11 лет'!$W$4:$Z$75,4),IF(E19=13,VLOOKUP(P19,'13 лет'!$V$4:$Y$75,4), IF(E19=14, VLOOKUP(P19,'14 лет'!$AA$4:$AD$74,4),""))))</f>
        <v>30</v>
      </c>
      <c r="R19" s="168">
        <v>3</v>
      </c>
      <c r="S19" s="249">
        <f ca="1">IF(E19=12,VLOOKUP(R19,'12 лет'!$Q$4:$U$75,5),IF(E19=11,VLOOKUP(R19,'11 лет'!$U$4:$Z$75,6),IF(E19=13,VLOOKUP(R19,'13 лет'!$T$4:$Y$75,6), IF(E19=14, VLOOKUP(R19,'14 лет'!$Y$4:$AD$74,6),""))))</f>
        <v>6</v>
      </c>
      <c r="T19" s="171">
        <v>16</v>
      </c>
      <c r="U19" s="249">
        <f ca="1" xml:space="preserve"> IF(E19=12,VLOOKUP(T19,'12 лет'!$T$4:$U$75,2),IF(E19=11,VLOOKUP(T19,'11 лет'!$Y$4:$Z$75,2),IF(E19=13,VLOOKUP(T19,'13 лет'!$X$4:$Y$75,2), IF(E19=14,VLOOKUP(T19,'14 лет'!$AC$4:$AD$74,2),""))))</f>
        <v>46</v>
      </c>
      <c r="V19" s="175">
        <v>5.9</v>
      </c>
      <c r="W19" s="249">
        <f ca="1">IF(E19=12,VLOOKUP(V19,'12 лет'!$L$4:$O$75,4),IF(E19=11,VLOOKUP(V19,'11 лет'!$Q$3:$S$76,3),IF(E19=13,VLOOKUP(V19,'13 лет'!$P$3:$R$75,3), IF(E19=14, VLOOKUP(V19,'14 лет'!$U$3:$W$74,3),""))))</f>
        <v>35</v>
      </c>
      <c r="X19" s="175"/>
      <c r="Y19" s="169">
        <f ca="1">IF(E19&lt;=9+OR(10),VLOOKUP(X19,'12 лет'!$P$3:$U$75,6),IF(E19&lt;=11+OR(12),VLOOKUP(X19,'11 лет'!$T$3:$Z$75,7),IF(E19&lt;=13+OR(14)+OR(15),VLOOKUP(X19,'13 лет'!$S$3:$Y$75,7), IF(E19&lt;=16+OR(17),VLOOKUP(X19,'14 лет'!$X$3:$AD$75,7),""))))</f>
        <v>0</v>
      </c>
      <c r="Z19" s="175"/>
      <c r="AA19" s="176" t="str">
        <f ca="1">IF(E19&lt;=9+OR(10),"Нет",IF(E19&lt;=11+OR(12),"Нет",IF(E19&lt;=13+OR(14)+OR(15),"Нет", IF(E19&lt;=16+OR(17), VLOOKUP(Z19,'14 лет'!$V$3:$W$74,2),""))))</f>
        <v>Нет</v>
      </c>
      <c r="AB19" s="268">
        <f t="shared" ca="1" si="1"/>
        <v>223</v>
      </c>
      <c r="AC19" s="269">
        <f t="shared" ca="1" si="2"/>
        <v>6</v>
      </c>
    </row>
    <row r="20" spans="1:29" ht="15.75">
      <c r="A20" s="108">
        <v>16</v>
      </c>
      <c r="B20" s="109" t="s">
        <v>441</v>
      </c>
      <c r="C20" s="110">
        <v>41553</v>
      </c>
      <c r="D20" s="110"/>
      <c r="E20" s="267">
        <f t="shared" ca="1" si="0"/>
        <v>11</v>
      </c>
      <c r="F20" s="168"/>
      <c r="G20" s="249" t="str">
        <f ca="1">IF(E20=11,"Нет",IF(E20=12,"Нет",IF(E20=13,VLOOKUP(F20,'13 лет'!$O$3:$R$75,4), IF(E20=14,VLOOKUP(F20,'14 лет'!$T$3:$W$75,4),""))))</f>
        <v>Нет</v>
      </c>
      <c r="H20" s="170"/>
      <c r="I20" s="169" t="str">
        <f ca="1">IF(E20&lt;=9+OR(10),VLOOKUP(H20,'12 лет'!$B$3:$D$75,3),IF(E20&lt;=11+OR(12),"Нет",IF(E20&lt;=13+OR(14)+OR(15),"Нет",IF(E20&lt;=16+OR(17),VLOOKUP(H20,'14 лет'!$S$3:$W$75,5),""))))</f>
        <v>Нет</v>
      </c>
      <c r="J20" s="170">
        <v>7.1</v>
      </c>
      <c r="K20" s="249">
        <f ca="1">IF(E20=12,VLOOKUP(J20,'12 лет'!$M$4:$O$75,3),IF(E20=11,VLOOKUP(J20,'11 лет'!$O$3:$S$76,5),IF(E20=13,VLOOKUP(J20,'13 лет'!$N$3:$R$75,5), IF(E20=14,VLOOKUP(J20,'14 лет'!$R$3:$W$75,6),""))))</f>
        <v>70</v>
      </c>
      <c r="L20" s="168"/>
      <c r="M20" s="169">
        <f ca="1">IF(E20&lt;11,"Нет",IF(E20&lt;=11+OR(12),VLOOKUP(L20,'11 лет'!$V$4:$Z$75,5),IF(E20&lt;=13+OR(14)+OR(15),VLOOKUP(L20,'13 лет'!$U$4:$Y$75,5), IF(E20&lt;=16+OR(17),VLOOKUP(L20,'14 лет'!$Z$3:$AD$75,5),""))))</f>
        <v>0</v>
      </c>
      <c r="N20" s="168">
        <v>21</v>
      </c>
      <c r="O20" s="249">
        <f ca="1">IF(E20=12,VLOOKUP(N20,'12 лет'!$S$4:$U$75,3),IF(E20=11,VLOOKUP(N20,'11 лет'!$X$3:$Z$76,3),IF(E20=13,VLOOKUP(N20,'13 лет'!$W$4:$Y$75,3), IF(E20=14,VLOOKUP(N20,'14 лет'!$AB$3:$AD$75,3),""))))</f>
        <v>36</v>
      </c>
      <c r="P20" s="168">
        <v>158</v>
      </c>
      <c r="Q20" s="249">
        <f ca="1">IF(E20=12,VLOOKUP(P20,'12 лет'!$R$4:$U$75,4),IF(E20=11,VLOOKUP(P20,'11 лет'!$W$4:$Z$75,4),IF(E20=13,VLOOKUP(P20,'13 лет'!$V$4:$Y$75,4), IF(E20=14, VLOOKUP(P20,'14 лет'!$AA$4:$AD$74,4),""))))</f>
        <v>29</v>
      </c>
      <c r="R20" s="168">
        <v>1</v>
      </c>
      <c r="S20" s="249">
        <f ca="1">IF(E20=12,VLOOKUP(R20,'12 лет'!$Q$4:$U$75,5),IF(E20=11,VLOOKUP(R20,'11 лет'!$U$4:$Z$75,6),IF(E20=13,VLOOKUP(R20,'13 лет'!$T$4:$Y$75,6), IF(E20=14, VLOOKUP(R20,'14 лет'!$Y$4:$AD$74,6),""))))</f>
        <v>2</v>
      </c>
      <c r="T20" s="171">
        <v>15</v>
      </c>
      <c r="U20" s="249">
        <f ca="1" xml:space="preserve"> IF(E20=12,VLOOKUP(T20,'12 лет'!$T$4:$U$75,2),IF(E20=11,VLOOKUP(T20,'11 лет'!$Y$4:$Z$75,2),IF(E20=13,VLOOKUP(T20,'13 лет'!$X$4:$Y$75,2), IF(E20=14,VLOOKUP(T20,'14 лет'!$AC$4:$AD$74,2),""))))</f>
        <v>42</v>
      </c>
      <c r="V20" s="175">
        <v>5.9</v>
      </c>
      <c r="W20" s="249">
        <f ca="1">IF(E20=12,VLOOKUP(V20,'12 лет'!$L$4:$O$75,4),IF(E20=11,VLOOKUP(V20,'11 лет'!$Q$3:$S$76,3),IF(E20=13,VLOOKUP(V20,'13 лет'!$P$3:$R$75,3), IF(E20=14, VLOOKUP(V20,'14 лет'!$U$3:$W$74,3),""))))</f>
        <v>35</v>
      </c>
      <c r="X20" s="175"/>
      <c r="Y20" s="169">
        <f ca="1">IF(E20&lt;=9+OR(10),VLOOKUP(X20,'12 лет'!$P$3:$U$75,6),IF(E20&lt;=11+OR(12),VLOOKUP(X20,'11 лет'!$T$3:$Z$75,7),IF(E20&lt;=13+OR(14)+OR(15),VLOOKUP(X20,'13 лет'!$S$3:$Y$75,7), IF(E20&lt;=16+OR(17),VLOOKUP(X20,'14 лет'!$X$3:$AD$75,7),""))))</f>
        <v>0</v>
      </c>
      <c r="Z20" s="175"/>
      <c r="AA20" s="176" t="str">
        <f ca="1">IF(E20&lt;=9+OR(10),"Нет",IF(E20&lt;=11+OR(12),"Нет",IF(E20&lt;=13+OR(14)+OR(15),"Нет", IF(E20&lt;=16+OR(17), VLOOKUP(Z20,'14 лет'!$V$3:$W$74,2),""))))</f>
        <v>Нет</v>
      </c>
      <c r="AB20" s="268">
        <f t="shared" ca="1" si="1"/>
        <v>214</v>
      </c>
      <c r="AC20" s="269">
        <f t="shared" ca="1" si="2"/>
        <v>10</v>
      </c>
    </row>
    <row r="21" spans="1:29" ht="15.75">
      <c r="A21" s="108">
        <v>17</v>
      </c>
      <c r="B21" s="109" t="s">
        <v>440</v>
      </c>
      <c r="C21" s="110">
        <v>41218</v>
      </c>
      <c r="D21" s="110"/>
      <c r="E21" s="267">
        <f t="shared" ca="1" si="0"/>
        <v>12</v>
      </c>
      <c r="F21" s="168"/>
      <c r="G21" s="249" t="str">
        <f ca="1">IF(E21=11,"Нет",IF(E21=12,"Нет",IF(E21=13,VLOOKUP(F21,'13 лет'!$O$3:$R$75,4), IF(E21=14,VLOOKUP(F21,'14 лет'!$T$3:$W$75,4),""))))</f>
        <v>Нет</v>
      </c>
      <c r="H21" s="170"/>
      <c r="I21" s="169" t="str">
        <f ca="1">IF(E21&lt;=9+OR(10),VLOOKUP(H21,'12 лет'!$B$3:$D$75,3),IF(E21&lt;=11+OR(12),"Нет",IF(E21&lt;=13+OR(14)+OR(15),"Нет",IF(E21&lt;=16+OR(17),VLOOKUP(H21,'14 лет'!$S$3:$W$75,5),""))))</f>
        <v>Нет</v>
      </c>
      <c r="J21" s="170">
        <v>6.2</v>
      </c>
      <c r="K21" s="249">
        <f ca="1">IF(E21=12,VLOOKUP(J21,'12 лет'!$M$4:$O$75,3),IF(E21=11,VLOOKUP(J21,'11 лет'!$O$3:$S$76,5),IF(E21=13,VLOOKUP(J21,'13 лет'!$N$3:$R$75,5), IF(E21=14,VLOOKUP(J21,'14 лет'!$R$3:$W$75,6),""))))</f>
        <v>0</v>
      </c>
      <c r="L21" s="168"/>
      <c r="M21" s="169">
        <f ca="1">IF(E21&lt;11,"Нет",IF(E21&lt;=11+OR(12),VLOOKUP(L21,'11 лет'!$V$4:$Z$75,5),IF(E21&lt;=13+OR(14)+OR(15),VLOOKUP(L21,'13 лет'!$U$4:$Y$75,5), IF(E21&lt;=16+OR(17),VLOOKUP(L21,'14 лет'!$Z$3:$AD$75,5),""))))</f>
        <v>0</v>
      </c>
      <c r="N21" s="168">
        <v>19</v>
      </c>
      <c r="O21" s="249">
        <f ca="1">IF(E21=12,VLOOKUP(N21,'12 лет'!$S$4:$U$75,3),IF(E21=11,VLOOKUP(N21,'11 лет'!$X$3:$Z$76,3),IF(E21=13,VLOOKUP(N21,'13 лет'!$W$4:$Y$75,3), IF(E21=14,VLOOKUP(N21,'14 лет'!$AB$3:$AD$75,3),""))))</f>
        <v>27</v>
      </c>
      <c r="P21" s="168">
        <v>150</v>
      </c>
      <c r="Q21" s="249">
        <f ca="1">IF(E21=12,VLOOKUP(P21,'12 лет'!$R$4:$U$75,4),IF(E21=11,VLOOKUP(P21,'11 лет'!$W$4:$Z$75,4),IF(E21=13,VLOOKUP(P21,'13 лет'!$V$4:$Y$75,4), IF(E21=14, VLOOKUP(P21,'14 лет'!$AA$4:$AD$74,4),""))))</f>
        <v>20</v>
      </c>
      <c r="R21" s="168">
        <v>0</v>
      </c>
      <c r="S21" s="249">
        <f ca="1">IF(E21=12,VLOOKUP(R21,'12 лет'!$Q$4:$U$75,5),IF(E21=11,VLOOKUP(R21,'11 лет'!$U$4:$Z$75,6),IF(E21=13,VLOOKUP(R21,'13 лет'!$T$4:$Y$75,6), IF(E21=14, VLOOKUP(R21,'14 лет'!$Y$4:$AD$74,6),""))))</f>
        <v>0</v>
      </c>
      <c r="T21" s="171">
        <v>10</v>
      </c>
      <c r="U21" s="249">
        <f ca="1" xml:space="preserve"> IF(E21=12,VLOOKUP(T21,'12 лет'!$T$4:$U$75,2),IF(E21=11,VLOOKUP(T21,'11 лет'!$Y$4:$Z$75,2),IF(E21=13,VLOOKUP(T21,'13 лет'!$X$4:$Y$75,2), IF(E21=14,VLOOKUP(T21,'14 лет'!$AC$4:$AD$74,2),""))))</f>
        <v>23</v>
      </c>
      <c r="V21" s="175">
        <v>6.5</v>
      </c>
      <c r="W21" s="249">
        <f ca="1">IF(E21=12,VLOOKUP(V21,'12 лет'!$L$4:$O$75,4),IF(E21=11,VLOOKUP(V21,'11 лет'!$Q$3:$S$76,3),IF(E21=13,VLOOKUP(V21,'13 лет'!$P$3:$R$75,3), IF(E21=14, VLOOKUP(V21,'14 лет'!$U$3:$W$74,3),""))))</f>
        <v>39</v>
      </c>
      <c r="X21" s="175"/>
      <c r="Y21" s="169">
        <f ca="1">IF(E21&lt;=9+OR(10),VLOOKUP(X21,'12 лет'!$P$3:$U$75,6),IF(E21&lt;=11+OR(12),VLOOKUP(X21,'11 лет'!$T$3:$Z$75,7),IF(E21&lt;=13+OR(14)+OR(15),VLOOKUP(X21,'13 лет'!$S$3:$Y$75,7), IF(E21&lt;=16+OR(17),VLOOKUP(X21,'14 лет'!$X$3:$AD$75,7),""))))</f>
        <v>0</v>
      </c>
      <c r="Z21" s="175"/>
      <c r="AA21" s="176" t="str">
        <f ca="1">IF(E21&lt;=9+OR(10),"Нет",IF(E21&lt;=11+OR(12),"Нет",IF(E21&lt;=13+OR(14)+OR(15),"Нет", IF(E21&lt;=16+OR(17), VLOOKUP(Z21,'14 лет'!$V$3:$W$74,2),""))))</f>
        <v>Нет</v>
      </c>
      <c r="AB21" s="268">
        <f t="shared" ca="1" si="1"/>
        <v>109</v>
      </c>
      <c r="AC21" s="269">
        <f t="shared" ca="1" si="2"/>
        <v>23</v>
      </c>
    </row>
    <row r="22" spans="1:29" ht="15.75">
      <c r="A22" s="108">
        <v>18</v>
      </c>
      <c r="B22" s="109" t="s">
        <v>442</v>
      </c>
      <c r="C22" s="110">
        <v>41573</v>
      </c>
      <c r="D22" s="110"/>
      <c r="E22" s="267">
        <f t="shared" ca="1" si="0"/>
        <v>11</v>
      </c>
      <c r="F22" s="168"/>
      <c r="G22" s="249" t="str">
        <f ca="1">IF(E22=11,"Нет",IF(E22=12,"Нет",IF(E22=13,VLOOKUP(F22,'13 лет'!$O$3:$R$75,4), IF(E22=14,VLOOKUP(F22,'14 лет'!$T$3:$W$75,4),""))))</f>
        <v>Нет</v>
      </c>
      <c r="H22" s="170"/>
      <c r="I22" s="169" t="str">
        <f ca="1">IF(E22&lt;=9+OR(10),VLOOKUP(H22,'12 лет'!$B$3:$D$75,3),IF(E22&lt;=11+OR(12),"Нет",IF(E22&lt;=13+OR(14)+OR(15),"Нет",IF(E22&lt;=16+OR(17),VLOOKUP(H22,'14 лет'!$S$3:$W$75,5),""))))</f>
        <v>Нет</v>
      </c>
      <c r="J22" s="170">
        <v>7.55</v>
      </c>
      <c r="K22" s="249">
        <f ca="1">IF(E22=12,VLOOKUP(J22,'12 лет'!$M$4:$O$75,3),IF(E22=11,VLOOKUP(J22,'11 лет'!$O$3:$S$76,5),IF(E22=13,VLOOKUP(J22,'13 лет'!$N$3:$R$75,5), IF(E22=14,VLOOKUP(J22,'14 лет'!$R$3:$W$75,6),""))))</f>
        <v>70</v>
      </c>
      <c r="L22" s="168"/>
      <c r="M22" s="169">
        <f ca="1">IF(E22&lt;11,"Нет",IF(E22&lt;=11+OR(12),VLOOKUP(L22,'11 лет'!$V$4:$Z$75,5),IF(E22&lt;=13+OR(14)+OR(15),VLOOKUP(L22,'13 лет'!$U$4:$Y$75,5), IF(E22&lt;=16+OR(17),VLOOKUP(L22,'14 лет'!$Z$3:$AD$75,5),""))))</f>
        <v>0</v>
      </c>
      <c r="N22" s="168">
        <v>22</v>
      </c>
      <c r="O22" s="249">
        <f ca="1">IF(E22=12,VLOOKUP(N22,'12 лет'!$S$4:$U$75,3),IF(E22=11,VLOOKUP(N22,'11 лет'!$X$3:$Z$76,3),IF(E22=13,VLOOKUP(N22,'13 лет'!$W$4:$Y$75,3), IF(E22=14,VLOOKUP(N22,'14 лет'!$AB$3:$AD$75,3),""))))</f>
        <v>38</v>
      </c>
      <c r="P22" s="168">
        <v>159</v>
      </c>
      <c r="Q22" s="249">
        <f ca="1">IF(E22=12,VLOOKUP(P22,'12 лет'!$R$4:$U$75,4),IF(E22=11,VLOOKUP(P22,'11 лет'!$W$4:$Z$75,4),IF(E22=13,VLOOKUP(P22,'13 лет'!$V$4:$Y$75,4), IF(E22=14, VLOOKUP(P22,'14 лет'!$AA$4:$AD$74,4),""))))</f>
        <v>29</v>
      </c>
      <c r="R22" s="168">
        <v>2</v>
      </c>
      <c r="S22" s="249">
        <f ca="1">IF(E22=12,VLOOKUP(R22,'12 лет'!$Q$4:$U$75,5),IF(E22=11,VLOOKUP(R22,'11 лет'!$U$4:$Z$75,6),IF(E22=13,VLOOKUP(R22,'13 лет'!$T$4:$Y$75,6), IF(E22=14, VLOOKUP(R22,'14 лет'!$Y$4:$AD$74,6),""))))</f>
        <v>4</v>
      </c>
      <c r="T22" s="171">
        <v>16</v>
      </c>
      <c r="U22" s="249">
        <f ca="1" xml:space="preserve"> IF(E22=12,VLOOKUP(T22,'12 лет'!$T$4:$U$75,2),IF(E22=11,VLOOKUP(T22,'11 лет'!$Y$4:$Z$75,2),IF(E22=13,VLOOKUP(T22,'13 лет'!$X$4:$Y$75,2), IF(E22=14,VLOOKUP(T22,'14 лет'!$AC$4:$AD$74,2),""))))</f>
        <v>46</v>
      </c>
      <c r="V22" s="175">
        <v>6</v>
      </c>
      <c r="W22" s="249">
        <f ca="1">IF(E22=12,VLOOKUP(V22,'12 лет'!$L$4:$O$75,4),IF(E22=11,VLOOKUP(V22,'11 лет'!$Q$3:$S$76,3),IF(E22=13,VLOOKUP(V22,'13 лет'!$P$3:$R$75,3), IF(E22=14, VLOOKUP(V22,'14 лет'!$U$3:$W$74,3),""))))</f>
        <v>31</v>
      </c>
      <c r="X22" s="175"/>
      <c r="Y22" s="169">
        <f ca="1">IF(E22&lt;=9+OR(10),VLOOKUP(X22,'12 лет'!$P$3:$U$75,6),IF(E22&lt;=11+OR(12),VLOOKUP(X22,'11 лет'!$T$3:$Z$75,7),IF(E22&lt;=13+OR(14)+OR(15),VLOOKUP(X22,'13 лет'!$S$3:$Y$75,7), IF(E22&lt;=16+OR(17),VLOOKUP(X22,'14 лет'!$X$3:$AD$75,7),""))))</f>
        <v>0</v>
      </c>
      <c r="Z22" s="175"/>
      <c r="AA22" s="176" t="str">
        <f ca="1">IF(E22&lt;=9+OR(10),"Нет",IF(E22&lt;=11+OR(12),"Нет",IF(E22&lt;=13+OR(14)+OR(15),"Нет", IF(E22&lt;=16+OR(17), VLOOKUP(Z22,'14 лет'!$V$3:$W$74,2),""))))</f>
        <v>Нет</v>
      </c>
      <c r="AB22" s="268">
        <f t="shared" ca="1" si="1"/>
        <v>218</v>
      </c>
      <c r="AC22" s="269">
        <f t="shared" ca="1" si="2"/>
        <v>9</v>
      </c>
    </row>
    <row r="23" spans="1:29" ht="15.75">
      <c r="A23" s="108">
        <v>19</v>
      </c>
      <c r="B23" s="109" t="s">
        <v>443</v>
      </c>
      <c r="C23" s="110">
        <v>41613</v>
      </c>
      <c r="D23" s="110"/>
      <c r="E23" s="267">
        <f t="shared" ca="1" si="0"/>
        <v>11</v>
      </c>
      <c r="F23" s="168"/>
      <c r="G23" s="249" t="str">
        <f ca="1">IF(E23=11,"Нет",IF(E23=12,"Нет",IF(E23=13,VLOOKUP(F23,'13 лет'!$O$3:$R$75,4), IF(E23=14,VLOOKUP(F23,'14 лет'!$T$3:$W$75,4),""))))</f>
        <v>Нет</v>
      </c>
      <c r="H23" s="170"/>
      <c r="I23" s="169" t="str">
        <f ca="1">IF(E23&lt;=9+OR(10),VLOOKUP(H23,'12 лет'!$B$3:$D$75,3),IF(E23&lt;=11+OR(12),"Нет",IF(E23&lt;=13+OR(14)+OR(15),"Нет",IF(E23&lt;=16+OR(17),VLOOKUP(H23,'14 лет'!$S$3:$W$75,5),""))))</f>
        <v>Нет</v>
      </c>
      <c r="J23" s="170">
        <v>7.01</v>
      </c>
      <c r="K23" s="249">
        <f ca="1">IF(E23=12,VLOOKUP(J23,'12 лет'!$M$4:$O$75,3),IF(E23=11,VLOOKUP(J23,'11 лет'!$O$3:$S$76,5),IF(E23=13,VLOOKUP(J23,'13 лет'!$N$3:$R$75,5), IF(E23=14,VLOOKUP(J23,'14 лет'!$R$3:$W$75,6),""))))</f>
        <v>70</v>
      </c>
      <c r="L23" s="168"/>
      <c r="M23" s="169">
        <f ca="1">IF(E23&lt;11,"Нет",IF(E23&lt;=11+OR(12),VLOOKUP(L23,'11 лет'!$V$4:$Z$75,5),IF(E23&lt;=13+OR(14)+OR(15),VLOOKUP(L23,'13 лет'!$U$4:$Y$75,5), IF(E23&lt;=16+OR(17),VLOOKUP(L23,'14 лет'!$Z$3:$AD$75,5),""))))</f>
        <v>0</v>
      </c>
      <c r="N23" s="168">
        <v>22</v>
      </c>
      <c r="O23" s="249">
        <f ca="1">IF(E23=12,VLOOKUP(N23,'12 лет'!$S$4:$U$75,3),IF(E23=11,VLOOKUP(N23,'11 лет'!$X$3:$Z$76,3),IF(E23=13,VLOOKUP(N23,'13 лет'!$W$4:$Y$75,3), IF(E23=14,VLOOKUP(N23,'14 лет'!$AB$3:$AD$75,3),""))))</f>
        <v>38</v>
      </c>
      <c r="P23" s="168">
        <v>162</v>
      </c>
      <c r="Q23" s="249">
        <f ca="1">IF(E23=12,VLOOKUP(P23,'12 лет'!$R$4:$U$75,4),IF(E23=11,VLOOKUP(P23,'11 лет'!$W$4:$Z$75,4),IF(E23=13,VLOOKUP(P23,'13 лет'!$V$4:$Y$75,4), IF(E23=14, VLOOKUP(P23,'14 лет'!$AA$4:$AD$74,4),""))))</f>
        <v>31</v>
      </c>
      <c r="R23" s="168">
        <v>3</v>
      </c>
      <c r="S23" s="249">
        <f ca="1">IF(E23=12,VLOOKUP(R23,'12 лет'!$Q$4:$U$75,5),IF(E23=11,VLOOKUP(R23,'11 лет'!$U$4:$Z$75,6),IF(E23=13,VLOOKUP(R23,'13 лет'!$T$4:$Y$75,6), IF(E23=14, VLOOKUP(R23,'14 лет'!$Y$4:$AD$74,6),""))))</f>
        <v>6</v>
      </c>
      <c r="T23" s="171">
        <v>15</v>
      </c>
      <c r="U23" s="249">
        <f ca="1" xml:space="preserve"> IF(E23=12,VLOOKUP(T23,'12 лет'!$T$4:$U$75,2),IF(E23=11,VLOOKUP(T23,'11 лет'!$Y$4:$Z$75,2),IF(E23=13,VLOOKUP(T23,'13 лет'!$X$4:$Y$75,2), IF(E23=14,VLOOKUP(T23,'14 лет'!$AC$4:$AD$74,2),""))))</f>
        <v>42</v>
      </c>
      <c r="V23" s="175">
        <v>5.9</v>
      </c>
      <c r="W23" s="249">
        <f ca="1">IF(E23=12,VLOOKUP(V23,'12 лет'!$L$4:$O$75,4),IF(E23=11,VLOOKUP(V23,'11 лет'!$Q$3:$S$76,3),IF(E23=13,VLOOKUP(V23,'13 лет'!$P$3:$R$75,3), IF(E23=14, VLOOKUP(V23,'14 лет'!$U$3:$W$74,3),""))))</f>
        <v>35</v>
      </c>
      <c r="X23" s="175"/>
      <c r="Y23" s="169">
        <f ca="1">IF(E23&lt;=9+OR(10),VLOOKUP(X23,'12 лет'!$P$3:$U$75,6),IF(E23&lt;=11+OR(12),VLOOKUP(X23,'11 лет'!$T$3:$Z$75,7),IF(E23&lt;=13+OR(14)+OR(15),VLOOKUP(X23,'13 лет'!$S$3:$Y$75,7), IF(E23&lt;=16+OR(17),VLOOKUP(X23,'14 лет'!$X$3:$AD$75,7),""))))</f>
        <v>0</v>
      </c>
      <c r="Z23" s="175"/>
      <c r="AA23" s="176" t="str">
        <f ca="1">IF(E23&lt;=9+OR(10),"Нет",IF(E23&lt;=11+OR(12),"Нет",IF(E23&lt;=13+OR(14)+OR(15),"Нет", IF(E23&lt;=16+OR(17), VLOOKUP(Z23,'14 лет'!$V$3:$W$74,2),""))))</f>
        <v>Нет</v>
      </c>
      <c r="AB23" s="268">
        <f t="shared" ca="1" si="1"/>
        <v>222</v>
      </c>
      <c r="AC23" s="269">
        <f t="shared" ca="1" si="2"/>
        <v>7</v>
      </c>
    </row>
    <row r="24" spans="1:29" ht="15.75">
      <c r="A24" s="108">
        <v>20</v>
      </c>
      <c r="B24" s="109" t="s">
        <v>444</v>
      </c>
      <c r="C24" s="110">
        <v>41616</v>
      </c>
      <c r="D24" s="110"/>
      <c r="E24" s="267">
        <f t="shared" ca="1" si="0"/>
        <v>11</v>
      </c>
      <c r="F24" s="168"/>
      <c r="G24" s="249" t="str">
        <f ca="1">IF(E24=11,"Нет",IF(E24=12,"Нет",IF(E24=13,VLOOKUP(F24,'13 лет'!$O$3:$R$75,4), IF(E24=14,VLOOKUP(F24,'14 лет'!$T$3:$W$75,4),""))))</f>
        <v>Нет</v>
      </c>
      <c r="H24" s="170"/>
      <c r="I24" s="169" t="str">
        <f ca="1">IF(E24&lt;=9+OR(10),VLOOKUP(H24,'12 лет'!$B$3:$D$75,3),IF(E24&lt;=11+OR(12),"Нет",IF(E24&lt;=13+OR(14)+OR(15),"Нет",IF(E24&lt;=16+OR(17),VLOOKUP(H24,'14 лет'!$S$3:$W$75,5),""))))</f>
        <v>Нет</v>
      </c>
      <c r="J24" s="170">
        <v>7.35</v>
      </c>
      <c r="K24" s="249">
        <f ca="1">IF(E24=12,VLOOKUP(J24,'12 лет'!$M$4:$O$75,3),IF(E24=11,VLOOKUP(J24,'11 лет'!$O$3:$S$76,5),IF(E24=13,VLOOKUP(J24,'13 лет'!$N$3:$R$75,5), IF(E24=14,VLOOKUP(J24,'14 лет'!$R$3:$W$75,6),""))))</f>
        <v>70</v>
      </c>
      <c r="L24" s="168"/>
      <c r="M24" s="169">
        <f ca="1">IF(E24&lt;11,"Нет",IF(E24&lt;=11+OR(12),VLOOKUP(L24,'11 лет'!$V$4:$Z$75,5),IF(E24&lt;=13+OR(14)+OR(15),VLOOKUP(L24,'13 лет'!$U$4:$Y$75,5), IF(E24&lt;=16+OR(17),VLOOKUP(L24,'14 лет'!$Z$3:$AD$75,5),""))))</f>
        <v>0</v>
      </c>
      <c r="N24" s="168">
        <v>20</v>
      </c>
      <c r="O24" s="249">
        <f ca="1">IF(E24=12,VLOOKUP(N24,'12 лет'!$S$4:$U$75,3),IF(E24=11,VLOOKUP(N24,'11 лет'!$X$3:$Z$76,3),IF(E24=13,VLOOKUP(N24,'13 лет'!$W$4:$Y$75,3), IF(E24=14,VLOOKUP(N24,'14 лет'!$AB$3:$AD$75,3),""))))</f>
        <v>34</v>
      </c>
      <c r="P24" s="168">
        <v>163</v>
      </c>
      <c r="Q24" s="249">
        <f ca="1">IF(E24=12,VLOOKUP(P24,'12 лет'!$R$4:$U$75,4),IF(E24=11,VLOOKUP(P24,'11 лет'!$W$4:$Z$75,4),IF(E24=13,VLOOKUP(P24,'13 лет'!$V$4:$Y$75,4), IF(E24=14, VLOOKUP(P24,'14 лет'!$AA$4:$AD$74,4),""))))</f>
        <v>31</v>
      </c>
      <c r="R24" s="168">
        <v>4</v>
      </c>
      <c r="S24" s="249">
        <f ca="1">IF(E24=12,VLOOKUP(R24,'12 лет'!$Q$4:$U$75,5),IF(E24=11,VLOOKUP(R24,'11 лет'!$U$4:$Z$75,6),IF(E24=13,VLOOKUP(R24,'13 лет'!$T$4:$Y$75,6), IF(E24=14, VLOOKUP(R24,'14 лет'!$Y$4:$AD$74,6),""))))</f>
        <v>8</v>
      </c>
      <c r="T24" s="171">
        <v>10</v>
      </c>
      <c r="U24" s="249">
        <f ca="1" xml:space="preserve"> IF(E24=12,VLOOKUP(T24,'12 лет'!$T$4:$U$75,2),IF(E24=11,VLOOKUP(T24,'11 лет'!$Y$4:$Z$75,2),IF(E24=13,VLOOKUP(T24,'13 лет'!$X$4:$Y$75,2), IF(E24=14,VLOOKUP(T24,'14 лет'!$AC$4:$AD$74,2),""))))</f>
        <v>27</v>
      </c>
      <c r="V24" s="175">
        <v>5.8</v>
      </c>
      <c r="W24" s="249">
        <f ca="1">IF(E24=12,VLOOKUP(V24,'12 лет'!$L$4:$O$75,4),IF(E24=11,VLOOKUP(V24,'11 лет'!$Q$3:$S$76,3),IF(E24=13,VLOOKUP(V24,'13 лет'!$P$3:$R$75,3), IF(E24=14, VLOOKUP(V24,'14 лет'!$U$3:$W$74,3),""))))</f>
        <v>40</v>
      </c>
      <c r="X24" s="175"/>
      <c r="Y24" s="169">
        <f ca="1">IF(E24&lt;=9+OR(10),VLOOKUP(X24,'12 лет'!$P$3:$U$75,6),IF(E24&lt;=11+OR(12),VLOOKUP(X24,'11 лет'!$T$3:$Z$75,7),IF(E24&lt;=13+OR(14)+OR(15),VLOOKUP(X24,'13 лет'!$S$3:$Y$75,7), IF(E24&lt;=16+OR(17),VLOOKUP(X24,'14 лет'!$X$3:$AD$75,7),""))))</f>
        <v>0</v>
      </c>
      <c r="Z24" s="175"/>
      <c r="AA24" s="176" t="str">
        <f ca="1">IF(E24&lt;=9+OR(10),"Нет",IF(E24&lt;=11+OR(12),"Нет",IF(E24&lt;=13+OR(14)+OR(15),"Нет", IF(E24&lt;=16+OR(17), VLOOKUP(Z24,'14 лет'!$V$3:$W$74,2),""))))</f>
        <v>Нет</v>
      </c>
      <c r="AB24" s="268">
        <f t="shared" ca="1" si="1"/>
        <v>210</v>
      </c>
      <c r="AC24" s="269">
        <f t="shared" ca="1" si="2"/>
        <v>11</v>
      </c>
    </row>
    <row r="25" spans="1:29" ht="15.75">
      <c r="A25" s="108">
        <v>21</v>
      </c>
      <c r="B25" s="109" t="s">
        <v>445</v>
      </c>
      <c r="C25" s="110">
        <v>41497</v>
      </c>
      <c r="D25" s="110"/>
      <c r="E25" s="267">
        <f t="shared" ca="1" si="0"/>
        <v>11</v>
      </c>
      <c r="F25" s="168"/>
      <c r="G25" s="249" t="str">
        <f ca="1">IF(E25=11,"Нет",IF(E25=12,"Нет",IF(E25=13,VLOOKUP(F25,'13 лет'!$O$3:$R$75,4), IF(E25=14,VLOOKUP(F25,'14 лет'!$T$3:$W$75,4),""))))</f>
        <v>Нет</v>
      </c>
      <c r="H25" s="170"/>
      <c r="I25" s="169" t="str">
        <f ca="1">IF(E25&lt;=9+OR(10),VLOOKUP(H25,'12 лет'!$B$3:$D$75,3),IF(E25&lt;=11+OR(12),"Нет",IF(E25&lt;=13+OR(14)+OR(15),"Нет",IF(E25&lt;=16+OR(17),VLOOKUP(H25,'14 лет'!$S$3:$W$75,5),""))))</f>
        <v>Нет</v>
      </c>
      <c r="J25" s="170">
        <v>8.02</v>
      </c>
      <c r="K25" s="249">
        <f ca="1">IF(E25=12,VLOOKUP(J25,'12 лет'!$M$4:$O$75,3),IF(E25=11,VLOOKUP(J25,'11 лет'!$O$3:$S$76,5),IF(E25=13,VLOOKUP(J25,'13 лет'!$N$3:$R$75,5), IF(E25=14,VLOOKUP(J25,'14 лет'!$R$3:$W$75,6),""))))</f>
        <v>70</v>
      </c>
      <c r="L25" s="168"/>
      <c r="M25" s="169">
        <f ca="1">IF(E25&lt;11,"Нет",IF(E25&lt;=11+OR(12),VLOOKUP(L25,'11 лет'!$V$4:$Z$75,5),IF(E25&lt;=13+OR(14)+OR(15),VLOOKUP(L25,'13 лет'!$U$4:$Y$75,5), IF(E25&lt;=16+OR(17),VLOOKUP(L25,'14 лет'!$Z$3:$AD$75,5),""))))</f>
        <v>0</v>
      </c>
      <c r="N25" s="168">
        <v>18</v>
      </c>
      <c r="O25" s="249">
        <f ca="1">IF(E25=12,VLOOKUP(N25,'12 лет'!$S$4:$U$75,3),IF(E25=11,VLOOKUP(N25,'11 лет'!$X$3:$Z$76,3),IF(E25=13,VLOOKUP(N25,'13 лет'!$W$4:$Y$75,3), IF(E25=14,VLOOKUP(N25,'14 лет'!$AB$3:$AD$75,3),""))))</f>
        <v>30</v>
      </c>
      <c r="P25" s="168">
        <v>156</v>
      </c>
      <c r="Q25" s="249">
        <f ca="1">IF(E25=12,VLOOKUP(P25,'12 лет'!$R$4:$U$75,4),IF(E25=11,VLOOKUP(P25,'11 лет'!$W$4:$Z$75,4),IF(E25=13,VLOOKUP(P25,'13 лет'!$V$4:$Y$75,4), IF(E25=14, VLOOKUP(P25,'14 лет'!$AA$4:$AD$74,4),""))))</f>
        <v>28</v>
      </c>
      <c r="R25" s="168">
        <v>0</v>
      </c>
      <c r="S25" s="249">
        <f ca="1">IF(E25=12,VLOOKUP(R25,'12 лет'!$Q$4:$U$75,5),IF(E25=11,VLOOKUP(R25,'11 лет'!$U$4:$Z$75,6),IF(E25=13,VLOOKUP(R25,'13 лет'!$T$4:$Y$75,6), IF(E25=14, VLOOKUP(R25,'14 лет'!$Y$4:$AD$74,6),""))))</f>
        <v>0</v>
      </c>
      <c r="T25" s="171">
        <v>10</v>
      </c>
      <c r="U25" s="249">
        <f ca="1" xml:space="preserve"> IF(E25=12,VLOOKUP(T25,'12 лет'!$T$4:$U$75,2),IF(E25=11,VLOOKUP(T25,'11 лет'!$Y$4:$Z$75,2),IF(E25=13,VLOOKUP(T25,'13 лет'!$X$4:$Y$75,2), IF(E25=14,VLOOKUP(T25,'14 лет'!$AC$4:$AD$74,2),""))))</f>
        <v>27</v>
      </c>
      <c r="V25" s="175">
        <v>6.6</v>
      </c>
      <c r="W25" s="249">
        <f ca="1">IF(E25=12,VLOOKUP(V25,'12 лет'!$L$4:$O$75,4),IF(E25=11,VLOOKUP(V25,'11 лет'!$Q$3:$S$76,3),IF(E25=13,VLOOKUP(V25,'13 лет'!$P$3:$R$75,3), IF(E25=14, VLOOKUP(V25,'14 лет'!$U$3:$W$74,3),""))))</f>
        <v>11</v>
      </c>
      <c r="X25" s="175"/>
      <c r="Y25" s="169">
        <f ca="1">IF(E25&lt;=9+OR(10),VLOOKUP(X25,'12 лет'!$P$3:$U$75,6),IF(E25&lt;=11+OR(12),VLOOKUP(X25,'11 лет'!$T$3:$Z$75,7),IF(E25&lt;=13+OR(14)+OR(15),VLOOKUP(X25,'13 лет'!$S$3:$Y$75,7), IF(E25&lt;=16+OR(17),VLOOKUP(X25,'14 лет'!$X$3:$AD$75,7),""))))</f>
        <v>0</v>
      </c>
      <c r="Z25" s="175"/>
      <c r="AA25" s="176" t="str">
        <f ca="1">IF(E25&lt;=9+OR(10),"Нет",IF(E25&lt;=11+OR(12),"Нет",IF(E25&lt;=13+OR(14)+OR(15),"Нет", IF(E25&lt;=16+OR(17), VLOOKUP(Z25,'14 лет'!$V$3:$W$74,2),""))))</f>
        <v>Нет</v>
      </c>
      <c r="AB25" s="268">
        <f t="shared" ca="1" si="1"/>
        <v>166</v>
      </c>
      <c r="AC25" s="269">
        <f t="shared" ca="1" si="2"/>
        <v>20</v>
      </c>
    </row>
    <row r="26" spans="1:29" ht="15.75">
      <c r="A26" s="108">
        <v>22</v>
      </c>
      <c r="B26" s="109" t="s">
        <v>446</v>
      </c>
      <c r="C26" s="110">
        <v>41406</v>
      </c>
      <c r="D26" s="110"/>
      <c r="E26" s="267">
        <f t="shared" ca="1" si="0"/>
        <v>11</v>
      </c>
      <c r="F26" s="168"/>
      <c r="G26" s="249" t="str">
        <f ca="1">IF(E26=11,"Нет",IF(E26=12,"Нет",IF(E26=13,VLOOKUP(F26,'13 лет'!$O$3:$R$75,4), IF(E26=14,VLOOKUP(F26,'14 лет'!$T$3:$W$75,4),""))))</f>
        <v>Нет</v>
      </c>
      <c r="H26" s="170"/>
      <c r="I26" s="169" t="str">
        <f ca="1">IF(E26&lt;=9+OR(10),VLOOKUP(H26,'12 лет'!$B$3:$D$75,3),IF(E26&lt;=11+OR(12),"Нет",IF(E26&lt;=13+OR(14)+OR(15),"Нет",IF(E26&lt;=16+OR(17),VLOOKUP(H26,'14 лет'!$S$3:$W$75,5),""))))</f>
        <v>Нет</v>
      </c>
      <c r="J26" s="170">
        <v>8.09</v>
      </c>
      <c r="K26" s="249">
        <f ca="1">IF(E26=12,VLOOKUP(J26,'12 лет'!$M$4:$O$75,3),IF(E26=11,VLOOKUP(J26,'11 лет'!$O$3:$S$76,5),IF(E26=13,VLOOKUP(J26,'13 лет'!$N$3:$R$75,5), IF(E26=14,VLOOKUP(J26,'14 лет'!$R$3:$W$75,6),""))))</f>
        <v>70</v>
      </c>
      <c r="L26" s="168"/>
      <c r="M26" s="169">
        <f ca="1">IF(E26&lt;11,"Нет",IF(E26&lt;=11+OR(12),VLOOKUP(L26,'11 лет'!$V$4:$Z$75,5),IF(E26&lt;=13+OR(14)+OR(15),VLOOKUP(L26,'13 лет'!$U$4:$Y$75,5), IF(E26&lt;=16+OR(17),VLOOKUP(L26,'14 лет'!$Z$3:$AD$75,5),""))))</f>
        <v>0</v>
      </c>
      <c r="N26" s="168">
        <v>22</v>
      </c>
      <c r="O26" s="249">
        <f ca="1">IF(E26=12,VLOOKUP(N26,'12 лет'!$S$4:$U$75,3),IF(E26=11,VLOOKUP(N26,'11 лет'!$X$3:$Z$76,3),IF(E26=13,VLOOKUP(N26,'13 лет'!$W$4:$Y$75,3), IF(E26=14,VLOOKUP(N26,'14 лет'!$AB$3:$AD$75,3),""))))</f>
        <v>38</v>
      </c>
      <c r="P26" s="168">
        <v>163</v>
      </c>
      <c r="Q26" s="249">
        <f ca="1">IF(E26=12,VLOOKUP(P26,'12 лет'!$R$4:$U$75,4),IF(E26=11,VLOOKUP(P26,'11 лет'!$W$4:$Z$75,4),IF(E26=13,VLOOKUP(P26,'13 лет'!$V$4:$Y$75,4), IF(E26=14, VLOOKUP(P26,'14 лет'!$AA$4:$AD$74,4),""))))</f>
        <v>31</v>
      </c>
      <c r="R26" s="168">
        <v>2</v>
      </c>
      <c r="S26" s="249">
        <f ca="1">IF(E26=12,VLOOKUP(R26,'12 лет'!$Q$4:$U$75,5),IF(E26=11,VLOOKUP(R26,'11 лет'!$U$4:$Z$75,6),IF(E26=13,VLOOKUP(R26,'13 лет'!$T$4:$Y$75,6), IF(E26=14, VLOOKUP(R26,'14 лет'!$Y$4:$AD$74,6),""))))</f>
        <v>4</v>
      </c>
      <c r="T26" s="171">
        <v>14</v>
      </c>
      <c r="U26" s="249">
        <f ca="1" xml:space="preserve"> IF(E26=12,VLOOKUP(T26,'12 лет'!$T$4:$U$75,2),IF(E26=11,VLOOKUP(T26,'11 лет'!$Y$4:$Z$75,2),IF(E26=13,VLOOKUP(T26,'13 лет'!$X$4:$Y$75,2), IF(E26=14,VLOOKUP(T26,'14 лет'!$AC$4:$AD$74,2),""))))</f>
        <v>39</v>
      </c>
      <c r="V26" s="175">
        <v>5.8</v>
      </c>
      <c r="W26" s="249">
        <f ca="1">IF(E26=12,VLOOKUP(V26,'12 лет'!$L$4:$O$75,4),IF(E26=11,VLOOKUP(V26,'11 лет'!$Q$3:$S$76,3),IF(E26=13,VLOOKUP(V26,'13 лет'!$P$3:$R$75,3), IF(E26=14, VLOOKUP(V26,'14 лет'!$U$3:$W$74,3),""))))</f>
        <v>40</v>
      </c>
      <c r="X26" s="175"/>
      <c r="Y26" s="169">
        <f ca="1">IF(E26&lt;=9+OR(10),VLOOKUP(X26,'12 лет'!$P$3:$U$75,6),IF(E26&lt;=11+OR(12),VLOOKUP(X26,'11 лет'!$T$3:$Z$75,7),IF(E26&lt;=13+OR(14)+OR(15),VLOOKUP(X26,'13 лет'!$S$3:$Y$75,7), IF(E26&lt;=16+OR(17),VLOOKUP(X26,'14 лет'!$X$3:$AD$75,7),""))))</f>
        <v>0</v>
      </c>
      <c r="Z26" s="175"/>
      <c r="AA26" s="176" t="str">
        <f ca="1">IF(E26&lt;=9+OR(10),"Нет",IF(E26&lt;=11+OR(12),"Нет",IF(E26&lt;=13+OR(14)+OR(15),"Нет", IF(E26&lt;=16+OR(17), VLOOKUP(Z26,'14 лет'!$V$3:$W$74,2),""))))</f>
        <v>Нет</v>
      </c>
      <c r="AB26" s="268">
        <f t="shared" ca="1" si="1"/>
        <v>222</v>
      </c>
      <c r="AC26" s="269">
        <f t="shared" ca="1" si="2"/>
        <v>7</v>
      </c>
    </row>
    <row r="27" spans="1:29" ht="15.75">
      <c r="A27" s="108">
        <v>23</v>
      </c>
      <c r="B27" s="109" t="s">
        <v>447</v>
      </c>
      <c r="C27" s="110">
        <v>41350</v>
      </c>
      <c r="D27" s="110"/>
      <c r="E27" s="267">
        <f t="shared" ca="1" si="0"/>
        <v>12</v>
      </c>
      <c r="F27" s="168"/>
      <c r="G27" s="249" t="str">
        <f ca="1">IF(E27=11,"Нет",IF(E27=12,"Нет",IF(E27=13,VLOOKUP(F27,'13 лет'!$O$3:$R$75,4), IF(E27=14,VLOOKUP(F27,'14 лет'!$T$3:$W$75,4),""))))</f>
        <v>Нет</v>
      </c>
      <c r="H27" s="170"/>
      <c r="I27" s="169" t="str">
        <f ca="1">IF(E27&lt;=9+OR(10),VLOOKUP(H27,'12 лет'!$B$3:$D$75,3),IF(E27&lt;=11+OR(12),"Нет",IF(E27&lt;=13+OR(14)+OR(15),"Нет",IF(E27&lt;=16+OR(17),VLOOKUP(H27,'14 лет'!$S$3:$W$75,5),""))))</f>
        <v>Нет</v>
      </c>
      <c r="J27" s="170">
        <v>6.36</v>
      </c>
      <c r="K27" s="249">
        <f ca="1">IF(E27=12,VLOOKUP(J27,'12 лет'!$M$4:$O$75,3),IF(E27=11,VLOOKUP(J27,'11 лет'!$O$3:$S$76,5),IF(E27=13,VLOOKUP(J27,'13 лет'!$N$3:$R$75,5), IF(E27=14,VLOOKUP(J27,'14 лет'!$R$3:$W$75,6),""))))</f>
        <v>0</v>
      </c>
      <c r="L27" s="168"/>
      <c r="M27" s="169">
        <f ca="1">IF(E27&lt;11,"Нет",IF(E27&lt;=11+OR(12),VLOOKUP(L27,'11 лет'!$V$4:$Z$75,5),IF(E27&lt;=13+OR(14)+OR(15),VLOOKUP(L27,'13 лет'!$U$4:$Y$75,5), IF(E27&lt;=16+OR(17),VLOOKUP(L27,'14 лет'!$Z$3:$AD$75,5),""))))</f>
        <v>0</v>
      </c>
      <c r="N27" s="168">
        <v>20</v>
      </c>
      <c r="O27" s="249">
        <f ca="1">IF(E27=12,VLOOKUP(N27,'12 лет'!$S$4:$U$75,3),IF(E27=11,VLOOKUP(N27,'11 лет'!$X$3:$Z$76,3),IF(E27=13,VLOOKUP(N27,'13 лет'!$W$4:$Y$75,3), IF(E27=14,VLOOKUP(N27,'14 лет'!$AB$3:$AD$75,3),""))))</f>
        <v>29</v>
      </c>
      <c r="P27" s="168">
        <v>161</v>
      </c>
      <c r="Q27" s="249">
        <f ca="1">IF(E27=12,VLOOKUP(P27,'12 лет'!$R$4:$U$75,4),IF(E27=11,VLOOKUP(P27,'11 лет'!$W$4:$Z$75,4),IF(E27=13,VLOOKUP(P27,'13 лет'!$V$4:$Y$75,4), IF(E27=14, VLOOKUP(P27,'14 лет'!$AA$4:$AD$74,4),""))))</f>
        <v>25</v>
      </c>
      <c r="R27" s="168">
        <v>0</v>
      </c>
      <c r="S27" s="249">
        <f ca="1">IF(E27=12,VLOOKUP(R27,'12 лет'!$Q$4:$U$75,5),IF(E27=11,VLOOKUP(R27,'11 лет'!$U$4:$Z$75,6),IF(E27=13,VLOOKUP(R27,'13 лет'!$T$4:$Y$75,6), IF(E27=14, VLOOKUP(R27,'14 лет'!$Y$4:$AD$74,6),""))))</f>
        <v>0</v>
      </c>
      <c r="T27" s="171">
        <v>13</v>
      </c>
      <c r="U27" s="249">
        <f ca="1" xml:space="preserve"> IF(E27=12,VLOOKUP(T27,'12 лет'!$T$4:$U$75,2),IF(E27=11,VLOOKUP(T27,'11 лет'!$Y$4:$Z$75,2),IF(E27=13,VLOOKUP(T27,'13 лет'!$X$4:$Y$75,2), IF(E27=14,VLOOKUP(T27,'14 лет'!$AC$4:$AD$74,2),""))))</f>
        <v>32</v>
      </c>
      <c r="V27" s="175">
        <v>6.5</v>
      </c>
      <c r="W27" s="249">
        <f ca="1">IF(E27=12,VLOOKUP(V27,'12 лет'!$L$4:$O$75,4),IF(E27=11,VLOOKUP(V27,'11 лет'!$Q$3:$S$76,3),IF(E27=13,VLOOKUP(V27,'13 лет'!$P$3:$R$75,3), IF(E27=14, VLOOKUP(V27,'14 лет'!$U$3:$W$74,3),""))))</f>
        <v>39</v>
      </c>
      <c r="X27" s="175"/>
      <c r="Y27" s="169">
        <f ca="1">IF(E27&lt;=9+OR(10),VLOOKUP(X27,'12 лет'!$P$3:$U$75,6),IF(E27&lt;=11+OR(12),VLOOKUP(X27,'11 лет'!$T$3:$Z$75,7),IF(E27&lt;=13+OR(14)+OR(15),VLOOKUP(X27,'13 лет'!$S$3:$Y$75,7), IF(E27&lt;=16+OR(17),VLOOKUP(X27,'14 лет'!$X$3:$AD$75,7),""))))</f>
        <v>0</v>
      </c>
      <c r="Z27" s="175"/>
      <c r="AA27" s="176" t="str">
        <f ca="1">IF(E27&lt;=9+OR(10),"Нет",IF(E27&lt;=11+OR(12),"Нет",IF(E27&lt;=13+OR(14)+OR(15),"Нет", IF(E27&lt;=16+OR(17), VLOOKUP(Z27,'14 лет'!$V$3:$W$74,2),""))))</f>
        <v>Нет</v>
      </c>
      <c r="AB27" s="268">
        <f t="shared" ca="1" si="1"/>
        <v>125</v>
      </c>
      <c r="AC27" s="269">
        <f t="shared" ca="1" si="2"/>
        <v>22</v>
      </c>
    </row>
    <row r="28" spans="1:29" ht="15.75">
      <c r="A28" s="108">
        <v>24</v>
      </c>
      <c r="B28" s="109" t="s">
        <v>448</v>
      </c>
      <c r="C28" s="110">
        <v>41536</v>
      </c>
      <c r="D28" s="110"/>
      <c r="E28" s="267">
        <f t="shared" ca="1" si="0"/>
        <v>11</v>
      </c>
      <c r="F28" s="168"/>
      <c r="G28" s="249" t="str">
        <f ca="1">IF(E28=11,"Нет",IF(E28=12,"Нет",IF(E28=13,VLOOKUP(F28,'13 лет'!$O$3:$R$75,4), IF(E28=14,VLOOKUP(F28,'14 лет'!$T$3:$W$75,4),""))))</f>
        <v>Нет</v>
      </c>
      <c r="H28" s="170"/>
      <c r="I28" s="169" t="str">
        <f ca="1">IF(E28&lt;=9+OR(10),VLOOKUP(H28,'12 лет'!$B$3:$D$75,3),IF(E28&lt;=11+OR(12),"Нет",IF(E28&lt;=13+OR(14)+OR(15),"Нет",IF(E28&lt;=16+OR(17),VLOOKUP(H28,'14 лет'!$S$3:$W$75,5),""))))</f>
        <v>Нет</v>
      </c>
      <c r="J28" s="170">
        <v>6.15</v>
      </c>
      <c r="K28" s="249">
        <f ca="1">IF(E28=12,VLOOKUP(J28,'12 лет'!$M$4:$O$75,3),IF(E28=11,VLOOKUP(J28,'11 лет'!$O$3:$S$76,5),IF(E28=13,VLOOKUP(J28,'13 лет'!$N$3:$R$75,5), IF(E28=14,VLOOKUP(J28,'14 лет'!$R$3:$W$75,6),""))))</f>
        <v>70</v>
      </c>
      <c r="L28" s="168"/>
      <c r="M28" s="169">
        <f ca="1">IF(E28&lt;11,"Нет",IF(E28&lt;=11+OR(12),VLOOKUP(L28,'11 лет'!$V$4:$Z$75,5),IF(E28&lt;=13+OR(14)+OR(15),VLOOKUP(L28,'13 лет'!$U$4:$Y$75,5), IF(E28&lt;=16+OR(17),VLOOKUP(L28,'14 лет'!$Z$3:$AD$75,5),""))))</f>
        <v>0</v>
      </c>
      <c r="N28" s="168">
        <v>25</v>
      </c>
      <c r="O28" s="249">
        <f ca="1">IF(E28=12,VLOOKUP(N28,'12 лет'!$S$4:$U$75,3),IF(E28=11,VLOOKUP(N28,'11 лет'!$X$3:$Z$76,3),IF(E28=13,VLOOKUP(N28,'13 лет'!$W$4:$Y$75,3), IF(E28=14,VLOOKUP(N28,'14 лет'!$AB$3:$AD$75,3),""))))</f>
        <v>44</v>
      </c>
      <c r="P28" s="168">
        <v>165</v>
      </c>
      <c r="Q28" s="249">
        <f ca="1">IF(E28=12,VLOOKUP(P28,'12 лет'!$R$4:$U$75,4),IF(E28=11,VLOOKUP(P28,'11 лет'!$W$4:$Z$75,4),IF(E28=13,VLOOKUP(P28,'13 лет'!$V$4:$Y$75,4), IF(E28=14, VLOOKUP(P28,'14 лет'!$AA$4:$AD$74,4),""))))</f>
        <v>32</v>
      </c>
      <c r="R28" s="168">
        <v>2</v>
      </c>
      <c r="S28" s="249">
        <f ca="1">IF(E28=12,VLOOKUP(R28,'12 лет'!$Q$4:$U$75,5),IF(E28=11,VLOOKUP(R28,'11 лет'!$U$4:$Z$75,6),IF(E28=13,VLOOKUP(R28,'13 лет'!$T$4:$Y$75,6), IF(E28=14, VLOOKUP(R28,'14 лет'!$Y$4:$AD$74,6),""))))</f>
        <v>4</v>
      </c>
      <c r="T28" s="171">
        <v>17</v>
      </c>
      <c r="U28" s="249">
        <f ca="1" xml:space="preserve"> IF(E28=12,VLOOKUP(T28,'12 лет'!$T$4:$U$75,2),IF(E28=11,VLOOKUP(T28,'11 лет'!$Y$4:$Z$75,2),IF(E28=13,VLOOKUP(T28,'13 лет'!$X$4:$Y$75,2), IF(E28=14,VLOOKUP(T28,'14 лет'!$AC$4:$AD$74,2),""))))</f>
        <v>50</v>
      </c>
      <c r="V28" s="175">
        <v>5.8</v>
      </c>
      <c r="W28" s="249">
        <f ca="1">IF(E28=12,VLOOKUP(V28,'12 лет'!$L$4:$O$75,4),IF(E28=11,VLOOKUP(V28,'11 лет'!$Q$3:$S$76,3),IF(E28=13,VLOOKUP(V28,'13 лет'!$P$3:$R$75,3), IF(E28=14, VLOOKUP(V28,'14 лет'!$U$3:$W$74,3),""))))</f>
        <v>40</v>
      </c>
      <c r="X28" s="175"/>
      <c r="Y28" s="169">
        <f ca="1">IF(E28&lt;=9+OR(10),VLOOKUP(X28,'12 лет'!$P$3:$U$75,6),IF(E28&lt;=11+OR(12),VLOOKUP(X28,'11 лет'!$T$3:$Z$75,7),IF(E28&lt;=13+OR(14)+OR(15),VLOOKUP(X28,'13 лет'!$S$3:$Y$75,7), IF(E28&lt;=16+OR(17),VLOOKUP(X28,'14 лет'!$X$3:$AD$75,7),""))))</f>
        <v>0</v>
      </c>
      <c r="Z28" s="175"/>
      <c r="AA28" s="176" t="str">
        <f ca="1">IF(E28&lt;=9+OR(10),"Нет",IF(E28&lt;=11+OR(12),"Нет",IF(E28&lt;=13+OR(14)+OR(15),"Нет", IF(E28&lt;=16+OR(17), VLOOKUP(Z28,'14 лет'!$V$3:$W$74,2),""))))</f>
        <v>Нет</v>
      </c>
      <c r="AB28" s="268">
        <f t="shared" ca="1" si="1"/>
        <v>240</v>
      </c>
      <c r="AC28" s="269">
        <f t="shared" ca="1" si="2"/>
        <v>5</v>
      </c>
    </row>
    <row r="29" spans="1:29" ht="15.75">
      <c r="A29" s="108">
        <v>25</v>
      </c>
      <c r="B29" s="109" t="s">
        <v>449</v>
      </c>
      <c r="C29" s="110">
        <v>41549</v>
      </c>
      <c r="D29" s="110"/>
      <c r="E29" s="267">
        <f t="shared" ca="1" si="0"/>
        <v>11</v>
      </c>
      <c r="F29" s="168"/>
      <c r="G29" s="249" t="str">
        <f ca="1">IF(E29=11,"Нет",IF(E29=12,"Нет",IF(E29=13,VLOOKUP(F29,'13 лет'!$O$3:$R$75,4), IF(E29=14,VLOOKUP(F29,'14 лет'!$T$3:$W$75,4),""))))</f>
        <v>Нет</v>
      </c>
      <c r="H29" s="170"/>
      <c r="I29" s="169" t="str">
        <f ca="1">IF(E29&lt;=9+OR(10),VLOOKUP(H29,'12 лет'!$B$3:$D$75,3),IF(E29&lt;=11+OR(12),"Нет",IF(E29&lt;=13+OR(14)+OR(15),"Нет",IF(E29&lt;=16+OR(17),VLOOKUP(H29,'14 лет'!$S$3:$W$75,5),""))))</f>
        <v>Нет</v>
      </c>
      <c r="J29" s="170">
        <v>5.42</v>
      </c>
      <c r="K29" s="249">
        <f ca="1">IF(E29=12,VLOOKUP(J29,'12 лет'!$M$4:$O$75,3),IF(E29=11,VLOOKUP(J29,'11 лет'!$O$3:$S$76,5),IF(E29=13,VLOOKUP(J29,'13 лет'!$N$3:$R$75,5), IF(E29=14,VLOOKUP(J29,'14 лет'!$R$3:$W$75,6),""))))</f>
        <v>70</v>
      </c>
      <c r="L29" s="168"/>
      <c r="M29" s="169">
        <f ca="1">IF(E29&lt;11,"Нет",IF(E29&lt;=11+OR(12),VLOOKUP(L29,'11 лет'!$V$4:$Z$75,5),IF(E29&lt;=13+OR(14)+OR(15),VLOOKUP(L29,'13 лет'!$U$4:$Y$75,5), IF(E29&lt;=16+OR(17),VLOOKUP(L29,'14 лет'!$Z$3:$AD$75,5),""))))</f>
        <v>0</v>
      </c>
      <c r="N29" s="168">
        <v>23</v>
      </c>
      <c r="O29" s="249">
        <f ca="1">IF(E29=12,VLOOKUP(N29,'12 лет'!$S$4:$U$75,3),IF(E29=11,VLOOKUP(N29,'11 лет'!$X$3:$Z$76,3),IF(E29=13,VLOOKUP(N29,'13 лет'!$W$4:$Y$75,3), IF(E29=14,VLOOKUP(N29,'14 лет'!$AB$3:$AD$75,3),""))))</f>
        <v>40</v>
      </c>
      <c r="P29" s="168">
        <v>165</v>
      </c>
      <c r="Q29" s="249">
        <f ca="1">IF(E29=12,VLOOKUP(P29,'12 лет'!$R$4:$U$75,4),IF(E29=11,VLOOKUP(P29,'11 лет'!$W$4:$Z$75,4),IF(E29=13,VLOOKUP(P29,'13 лет'!$V$4:$Y$75,4), IF(E29=14, VLOOKUP(P29,'14 лет'!$AA$4:$AD$74,4),""))))</f>
        <v>32</v>
      </c>
      <c r="R29" s="168">
        <v>3</v>
      </c>
      <c r="S29" s="249">
        <f ca="1">IF(E29=12,VLOOKUP(R29,'12 лет'!$Q$4:$U$75,5),IF(E29=11,VLOOKUP(R29,'11 лет'!$U$4:$Z$75,6),IF(E29=13,VLOOKUP(R29,'13 лет'!$T$4:$Y$75,6), IF(E29=14, VLOOKUP(R29,'14 лет'!$Y$4:$AD$74,6),""))))</f>
        <v>6</v>
      </c>
      <c r="T29" s="171">
        <v>14</v>
      </c>
      <c r="U29" s="249">
        <f ca="1" xml:space="preserve"> IF(E29=12,VLOOKUP(T29,'12 лет'!$T$4:$U$75,2),IF(E29=11,VLOOKUP(T29,'11 лет'!$Y$4:$Z$75,2),IF(E29=13,VLOOKUP(T29,'13 лет'!$X$4:$Y$75,2), IF(E29=14,VLOOKUP(T29,'14 лет'!$AC$4:$AD$74,2),""))))</f>
        <v>39</v>
      </c>
      <c r="V29" s="175">
        <v>5.9</v>
      </c>
      <c r="W29" s="249">
        <f ca="1">IF(E29=12,VLOOKUP(V29,'12 лет'!$L$4:$O$75,4),IF(E29=11,VLOOKUP(V29,'11 лет'!$Q$3:$S$76,3),IF(E29=13,VLOOKUP(V29,'13 лет'!$P$3:$R$75,3), IF(E29=14, VLOOKUP(V29,'14 лет'!$U$3:$W$74,3),""))))</f>
        <v>35</v>
      </c>
      <c r="X29" s="175"/>
      <c r="Y29" s="169">
        <f ca="1">IF(E29&lt;=9+OR(10),VLOOKUP(X29,'12 лет'!$P$3:$U$75,6),IF(E29&lt;=11+OR(12),VLOOKUP(X29,'11 лет'!$T$3:$Z$75,7),IF(E29&lt;=13+OR(14)+OR(15),VLOOKUP(X29,'13 лет'!$S$3:$Y$75,7), IF(E29&lt;=16+OR(17),VLOOKUP(X29,'14 лет'!$X$3:$AD$75,7),""))))</f>
        <v>0</v>
      </c>
      <c r="Z29" s="175"/>
      <c r="AA29" s="176" t="str">
        <f ca="1">IF(E29&lt;=9+OR(10),"Нет",IF(E29&lt;=11+OR(12),"Нет",IF(E29&lt;=13+OR(14)+OR(15),"Нет", IF(E29&lt;=16+OR(17), VLOOKUP(Z29,'14 лет'!$V$3:$W$74,2),""))))</f>
        <v>Нет</v>
      </c>
      <c r="AB29" s="268">
        <f t="shared" ca="1" si="1"/>
        <v>222</v>
      </c>
      <c r="AC29" s="269">
        <f t="shared" ca="1" si="2"/>
        <v>7</v>
      </c>
    </row>
    <row r="30" spans="1:29" ht="15.75">
      <c r="A30" s="108">
        <v>26</v>
      </c>
      <c r="B30" s="109" t="s">
        <v>450</v>
      </c>
      <c r="C30" s="110">
        <v>41457</v>
      </c>
      <c r="D30" s="110"/>
      <c r="E30" s="267">
        <f t="shared" ca="1" si="0"/>
        <v>11</v>
      </c>
      <c r="F30" s="168"/>
      <c r="G30" s="249" t="str">
        <f ca="1">IF(E30=11,"Нет",IF(E30=12,"Нет",IF(E30=13,VLOOKUP(F30,'13 лет'!$O$3:$R$75,4), IF(E30=14,VLOOKUP(F30,'14 лет'!$T$3:$W$75,4),""))))</f>
        <v>Нет</v>
      </c>
      <c r="H30" s="170"/>
      <c r="I30" s="169" t="str">
        <f ca="1">IF(E30&lt;=9+OR(10),VLOOKUP(H30,'12 лет'!$B$3:$D$75,3),IF(E30&lt;=11+OR(12),"Нет",IF(E30&lt;=13+OR(14)+OR(15),"Нет",IF(E30&lt;=16+OR(17),VLOOKUP(H30,'14 лет'!$S$3:$W$75,5),""))))</f>
        <v>Нет</v>
      </c>
      <c r="J30" s="170">
        <v>6.59</v>
      </c>
      <c r="K30" s="249">
        <f ca="1">IF(E30=12,VLOOKUP(J30,'12 лет'!$M$4:$O$75,3),IF(E30=11,VLOOKUP(J30,'11 лет'!$O$3:$S$76,5),IF(E30=13,VLOOKUP(J30,'13 лет'!$N$3:$R$75,5), IF(E30=14,VLOOKUP(J30,'14 лет'!$R$3:$W$75,6),""))))</f>
        <v>70</v>
      </c>
      <c r="L30" s="168"/>
      <c r="M30" s="169">
        <f ca="1">IF(E30&lt;11,"Нет",IF(E30&lt;=11+OR(12),VLOOKUP(L30,'11 лет'!$V$4:$Z$75,5),IF(E30&lt;=13+OR(14)+OR(15),VLOOKUP(L30,'13 лет'!$U$4:$Y$75,5), IF(E30&lt;=16+OR(17),VLOOKUP(L30,'14 лет'!$Z$3:$AD$75,5),""))))</f>
        <v>0</v>
      </c>
      <c r="N30" s="168">
        <v>20</v>
      </c>
      <c r="O30" s="249">
        <f ca="1">IF(E30=12,VLOOKUP(N30,'12 лет'!$S$4:$U$75,3),IF(E30=11,VLOOKUP(N30,'11 лет'!$X$3:$Z$76,3),IF(E30=13,VLOOKUP(N30,'13 лет'!$W$4:$Y$75,3), IF(E30=14,VLOOKUP(N30,'14 лет'!$AB$3:$AD$75,3),""))))</f>
        <v>34</v>
      </c>
      <c r="P30" s="168">
        <v>160</v>
      </c>
      <c r="Q30" s="249">
        <f ca="1">IF(E30=12,VLOOKUP(P30,'12 лет'!$R$4:$U$75,4),IF(E30=11,VLOOKUP(P30,'11 лет'!$W$4:$Z$75,4),IF(E30=13,VLOOKUP(P30,'13 лет'!$V$4:$Y$75,4), IF(E30=14, VLOOKUP(P30,'14 лет'!$AA$4:$AD$74,4),""))))</f>
        <v>30</v>
      </c>
      <c r="R30" s="168">
        <v>0</v>
      </c>
      <c r="S30" s="249">
        <f ca="1">IF(E30=12,VLOOKUP(R30,'12 лет'!$Q$4:$U$75,5),IF(E30=11,VLOOKUP(R30,'11 лет'!$U$4:$Z$75,6),IF(E30=13,VLOOKUP(R30,'13 лет'!$T$4:$Y$75,6), IF(E30=14, VLOOKUP(R30,'14 лет'!$Y$4:$AD$74,6),""))))</f>
        <v>0</v>
      </c>
      <c r="T30" s="171">
        <v>10</v>
      </c>
      <c r="U30" s="249">
        <f ca="1" xml:space="preserve"> IF(E30=12,VLOOKUP(T30,'12 лет'!$T$4:$U$75,2),IF(E30=11,VLOOKUP(T30,'11 лет'!$Y$4:$Z$75,2),IF(E30=13,VLOOKUP(T30,'13 лет'!$X$4:$Y$75,2), IF(E30=14,VLOOKUP(T30,'14 лет'!$AC$4:$AD$74,2),""))))</f>
        <v>27</v>
      </c>
      <c r="V30" s="175">
        <v>6.5</v>
      </c>
      <c r="W30" s="249">
        <f ca="1">IF(E30=12,VLOOKUP(V30,'12 лет'!$L$4:$O$75,4),IF(E30=11,VLOOKUP(V30,'11 лет'!$Q$3:$S$76,3),IF(E30=13,VLOOKUP(V30,'13 лет'!$P$3:$R$75,3), IF(E30=14, VLOOKUP(V30,'14 лет'!$U$3:$W$74,3),""))))</f>
        <v>14</v>
      </c>
      <c r="X30" s="175"/>
      <c r="Y30" s="169">
        <f ca="1">IF(E30&lt;=9+OR(10),VLOOKUP(X30,'12 лет'!$P$3:$U$75,6),IF(E30&lt;=11+OR(12),VLOOKUP(X30,'11 лет'!$T$3:$Z$75,7),IF(E30&lt;=13+OR(14)+OR(15),VLOOKUP(X30,'13 лет'!$S$3:$Y$75,7), IF(E30&lt;=16+OR(17),VLOOKUP(X30,'14 лет'!$X$3:$AD$75,7),""))))</f>
        <v>0</v>
      </c>
      <c r="Z30" s="175"/>
      <c r="AA30" s="176" t="str">
        <f ca="1">IF(E30&lt;=9+OR(10),"Нет",IF(E30&lt;=11+OR(12),"Нет",IF(E30&lt;=13+OR(14)+OR(15),"Нет", IF(E30&lt;=16+OR(17), VLOOKUP(Z30,'14 лет'!$V$3:$W$74,2),""))))</f>
        <v>Нет</v>
      </c>
      <c r="AB30" s="268">
        <f t="shared" ca="1" si="1"/>
        <v>175</v>
      </c>
      <c r="AC30" s="269">
        <f t="shared" ca="1" si="2"/>
        <v>17</v>
      </c>
    </row>
    <row r="31" spans="1:29" ht="15.75">
      <c r="A31" s="108">
        <v>27</v>
      </c>
      <c r="B31" s="109" t="s">
        <v>451</v>
      </c>
      <c r="C31" s="110">
        <v>41435</v>
      </c>
      <c r="D31" s="110"/>
      <c r="E31" s="267">
        <f t="shared" ca="1" si="0"/>
        <v>11</v>
      </c>
      <c r="F31" s="168"/>
      <c r="G31" s="249" t="str">
        <f ca="1">IF(E31=11,"Нет",IF(E31=12,"Нет",IF(E31=13,VLOOKUP(F31,'13 лет'!$O$3:$R$75,4), IF(E31=14,VLOOKUP(F31,'14 лет'!$T$3:$W$75,4),""))))</f>
        <v>Нет</v>
      </c>
      <c r="H31" s="170"/>
      <c r="I31" s="169" t="str">
        <f ca="1">IF(E31&lt;=9+OR(10),VLOOKUP(H31,'12 лет'!$B$3:$D$75,3),IF(E31&lt;=11+OR(12),"Нет",IF(E31&lt;=13+OR(14)+OR(15),"Нет",IF(E31&lt;=16+OR(17),VLOOKUP(H31,'14 лет'!$S$3:$W$75,5),""))))</f>
        <v>Нет</v>
      </c>
      <c r="J31" s="170">
        <v>7.2</v>
      </c>
      <c r="K31" s="249">
        <f ca="1">IF(E31=12,VLOOKUP(J31,'12 лет'!$M$4:$O$75,3),IF(E31=11,VLOOKUP(J31,'11 лет'!$O$3:$S$76,5),IF(E31=13,VLOOKUP(J31,'13 лет'!$N$3:$R$75,5), IF(E31=14,VLOOKUP(J31,'14 лет'!$R$3:$W$75,6),""))))</f>
        <v>70</v>
      </c>
      <c r="L31" s="168"/>
      <c r="M31" s="169">
        <f ca="1">IF(E31&lt;11,"Нет",IF(E31&lt;=11+OR(12),VLOOKUP(L31,'11 лет'!$V$4:$Z$75,5),IF(E31&lt;=13+OR(14)+OR(15),VLOOKUP(L31,'13 лет'!$U$4:$Y$75,5), IF(E31&lt;=16+OR(17),VLOOKUP(L31,'14 лет'!$Z$3:$AD$75,5),""))))</f>
        <v>0</v>
      </c>
      <c r="N31" s="168">
        <v>19</v>
      </c>
      <c r="O31" s="249">
        <f ca="1">IF(E31=12,VLOOKUP(N31,'12 лет'!$S$4:$U$75,3),IF(E31=11,VLOOKUP(N31,'11 лет'!$X$3:$Z$76,3),IF(E31=13,VLOOKUP(N31,'13 лет'!$W$4:$Y$75,3), IF(E31=14,VLOOKUP(N31,'14 лет'!$AB$3:$AD$75,3),""))))</f>
        <v>32</v>
      </c>
      <c r="P31" s="168">
        <v>159</v>
      </c>
      <c r="Q31" s="249">
        <f ca="1">IF(E31=12,VLOOKUP(P31,'12 лет'!$R$4:$U$75,4),IF(E31=11,VLOOKUP(P31,'11 лет'!$W$4:$Z$75,4),IF(E31=13,VLOOKUP(P31,'13 лет'!$V$4:$Y$75,4), IF(E31=14, VLOOKUP(P31,'14 лет'!$AA$4:$AD$74,4),""))))</f>
        <v>29</v>
      </c>
      <c r="R31" s="168">
        <v>0</v>
      </c>
      <c r="S31" s="249">
        <f ca="1">IF(E31=12,VLOOKUP(R31,'12 лет'!$Q$4:$U$75,5),IF(E31=11,VLOOKUP(R31,'11 лет'!$U$4:$Z$75,6),IF(E31=13,VLOOKUP(R31,'13 лет'!$T$4:$Y$75,6), IF(E31=14, VLOOKUP(R31,'14 лет'!$Y$4:$AD$74,6),""))))</f>
        <v>0</v>
      </c>
      <c r="T31" s="171">
        <v>11</v>
      </c>
      <c r="U31" s="249">
        <f ca="1" xml:space="preserve"> IF(E31=12,VLOOKUP(T31,'12 лет'!$T$4:$U$75,2),IF(E31=11,VLOOKUP(T31,'11 лет'!$Y$4:$Z$75,2),IF(E31=13,VLOOKUP(T31,'13 лет'!$X$4:$Y$75,2), IF(E31=14,VLOOKUP(T31,'14 лет'!$AC$4:$AD$74,2),""))))</f>
        <v>30</v>
      </c>
      <c r="V31" s="175">
        <v>6.3</v>
      </c>
      <c r="W31" s="249">
        <f ca="1">IF(E31=12,VLOOKUP(V31,'12 лет'!$L$4:$O$75,4),IF(E31=11,VLOOKUP(V31,'11 лет'!$Q$3:$S$76,3),IF(E31=13,VLOOKUP(V31,'13 лет'!$P$3:$R$75,3), IF(E31=14, VLOOKUP(V31,'14 лет'!$U$3:$W$74,3),""))))</f>
        <v>20</v>
      </c>
      <c r="X31" s="175"/>
      <c r="Y31" s="169">
        <f ca="1">IF(E31&lt;=9+OR(10),VLOOKUP(X31,'12 лет'!$P$3:$U$75,6),IF(E31&lt;=11+OR(12),VLOOKUP(X31,'11 лет'!$T$3:$Z$75,7),IF(E31&lt;=13+OR(14)+OR(15),VLOOKUP(X31,'13 лет'!$S$3:$Y$75,7), IF(E31&lt;=16+OR(17),VLOOKUP(X31,'14 лет'!$X$3:$AD$75,7),""))))</f>
        <v>0</v>
      </c>
      <c r="Z31" s="175"/>
      <c r="AA31" s="176" t="str">
        <f ca="1">IF(E31&lt;=9+OR(10),"Нет",IF(E31&lt;=11+OR(12),"Нет",IF(E31&lt;=13+OR(14)+OR(15),"Нет", IF(E31&lt;=16+OR(17), VLOOKUP(Z31,'14 лет'!$V$3:$W$74,2),""))))</f>
        <v>Нет</v>
      </c>
      <c r="AB31" s="268">
        <f t="shared" ca="1" si="1"/>
        <v>181</v>
      </c>
      <c r="AC31" s="269">
        <f t="shared" ca="1" si="2"/>
        <v>15</v>
      </c>
    </row>
    <row r="32" spans="1:29" ht="15.75">
      <c r="A32" s="108">
        <v>28</v>
      </c>
      <c r="B32" s="109" t="s">
        <v>452</v>
      </c>
      <c r="C32" s="110">
        <v>41524</v>
      </c>
      <c r="D32" s="110"/>
      <c r="E32" s="267">
        <f t="shared" ca="1" si="0"/>
        <v>11</v>
      </c>
      <c r="F32" s="168"/>
      <c r="G32" s="249" t="str">
        <f ca="1">IF(E32=11,"Нет",IF(E32=12,"Нет",IF(E32=13,VLOOKUP(F32,'13 лет'!$O$3:$R$75,4), IF(E32=14,VLOOKUP(F32,'14 лет'!$T$3:$W$75,4),""))))</f>
        <v>Нет</v>
      </c>
      <c r="H32" s="170"/>
      <c r="I32" s="169" t="str">
        <f ca="1">IF(E32&lt;=9+OR(10),VLOOKUP(H32,'12 лет'!$B$3:$D$75,3),IF(E32&lt;=11+OR(12),"Нет",IF(E32&lt;=13+OR(14)+OR(15),"Нет",IF(E32&lt;=16+OR(17),VLOOKUP(H32,'14 лет'!$S$3:$W$75,5),""))))</f>
        <v>Нет</v>
      </c>
      <c r="J32" s="170">
        <v>7.59</v>
      </c>
      <c r="K32" s="249">
        <f ca="1">IF(E32=12,VLOOKUP(J32,'12 лет'!$M$4:$O$75,3),IF(E32=11,VLOOKUP(J32,'11 лет'!$O$3:$S$76,5),IF(E32=13,VLOOKUP(J32,'13 лет'!$N$3:$R$75,5), IF(E32=14,VLOOKUP(J32,'14 лет'!$R$3:$W$75,6),""))))</f>
        <v>70</v>
      </c>
      <c r="L32" s="168"/>
      <c r="M32" s="169">
        <f ca="1">IF(E32&lt;11,"Нет",IF(E32&lt;=11+OR(12),VLOOKUP(L32,'11 лет'!$V$4:$Z$75,5),IF(E32&lt;=13+OR(14)+OR(15),VLOOKUP(L32,'13 лет'!$U$4:$Y$75,5), IF(E32&lt;=16+OR(17),VLOOKUP(L32,'14 лет'!$Z$3:$AD$75,5),""))))</f>
        <v>0</v>
      </c>
      <c r="N32" s="168">
        <v>25</v>
      </c>
      <c r="O32" s="249">
        <f ca="1">IF(E32=12,VLOOKUP(N32,'12 лет'!$S$4:$U$75,3),IF(E32=11,VLOOKUP(N32,'11 лет'!$X$3:$Z$76,3),IF(E32=13,VLOOKUP(N32,'13 лет'!$W$4:$Y$75,3), IF(E32=14,VLOOKUP(N32,'14 лет'!$AB$3:$AD$75,3),""))))</f>
        <v>44</v>
      </c>
      <c r="P32" s="168">
        <v>166</v>
      </c>
      <c r="Q32" s="249">
        <f ca="1">IF(E32=12,VLOOKUP(P32,'12 лет'!$R$4:$U$75,4),IF(E32=11,VLOOKUP(P32,'11 лет'!$W$4:$Z$75,4),IF(E32=13,VLOOKUP(P32,'13 лет'!$V$4:$Y$75,4), IF(E32=14, VLOOKUP(P32,'14 лет'!$AA$4:$AD$74,4),""))))</f>
        <v>33</v>
      </c>
      <c r="R32" s="168">
        <v>5</v>
      </c>
      <c r="S32" s="249">
        <f ca="1">IF(E32=12,VLOOKUP(R32,'12 лет'!$Q$4:$U$75,5),IF(E32=11,VLOOKUP(R32,'11 лет'!$U$4:$Z$75,6),IF(E32=13,VLOOKUP(R32,'13 лет'!$T$4:$Y$75,6), IF(E32=14, VLOOKUP(R32,'14 лет'!$Y$4:$AD$74,6),""))))</f>
        <v>10</v>
      </c>
      <c r="T32" s="171">
        <v>18</v>
      </c>
      <c r="U32" s="249">
        <f ca="1" xml:space="preserve"> IF(E32=12,VLOOKUP(T32,'12 лет'!$T$4:$U$75,2),IF(E32=11,VLOOKUP(T32,'11 лет'!$Y$4:$Z$75,2),IF(E32=13,VLOOKUP(T32,'13 лет'!$X$4:$Y$75,2), IF(E32=14,VLOOKUP(T32,'14 лет'!$AC$4:$AD$74,2),""))))</f>
        <v>53</v>
      </c>
      <c r="V32" s="175">
        <v>6</v>
      </c>
      <c r="W32" s="249">
        <f ca="1">IF(E32=12,VLOOKUP(V32,'12 лет'!$L$4:$O$75,4),IF(E32=11,VLOOKUP(V32,'11 лет'!$Q$3:$S$76,3),IF(E32=13,VLOOKUP(V32,'13 лет'!$P$3:$R$75,3), IF(E32=14, VLOOKUP(V32,'14 лет'!$U$3:$W$74,3),""))))</f>
        <v>31</v>
      </c>
      <c r="X32" s="175"/>
      <c r="Y32" s="169">
        <f ca="1">IF(E32&lt;=9+OR(10),VLOOKUP(X32,'12 лет'!$P$3:$U$75,6),IF(E32&lt;=11+OR(12),VLOOKUP(X32,'11 лет'!$T$3:$Z$75,7),IF(E32&lt;=13+OR(14)+OR(15),VLOOKUP(X32,'13 лет'!$S$3:$Y$75,7), IF(E32&lt;=16+OR(17),VLOOKUP(X32,'14 лет'!$X$3:$AD$75,7),""))))</f>
        <v>0</v>
      </c>
      <c r="Z32" s="175"/>
      <c r="AA32" s="176" t="str">
        <f ca="1">IF(E32&lt;=9+OR(10),"Нет",IF(E32&lt;=11+OR(12),"Нет",IF(E32&lt;=13+OR(14)+OR(15),"Нет", IF(E32&lt;=16+OR(17), VLOOKUP(Z32,'14 лет'!$V$3:$W$74,2),""))))</f>
        <v>Нет</v>
      </c>
      <c r="AB32" s="268">
        <f t="shared" ca="1" si="1"/>
        <v>241</v>
      </c>
      <c r="AC32" s="269">
        <f t="shared" ca="1" si="2"/>
        <v>4</v>
      </c>
    </row>
    <row r="33" spans="1:29" ht="15.75">
      <c r="A33" s="108"/>
      <c r="B33" s="109"/>
      <c r="C33" s="110"/>
      <c r="D33" s="110"/>
      <c r="E33" s="267">
        <f t="shared" ca="1" si="0"/>
        <v>125</v>
      </c>
      <c r="F33" s="168"/>
      <c r="G33" s="249" t="str">
        <f ca="1">IF(E33=11,"Нет",IF(E33=12,"Нет",IF(E33=13,VLOOKUP(F33,'13 лет'!$O$3:$R$75,4), IF(E33=14,VLOOKUP(F33,'14 лет'!$T$3:$W$75,4),""))))</f>
        <v/>
      </c>
      <c r="H33" s="170"/>
      <c r="I33" s="169" t="str">
        <f ca="1">IF(E33&lt;=9+OR(10),VLOOKUP(H33,'12 лет'!$B$3:$D$75,3),IF(E33&lt;=11+OR(12),"Нет",IF(E33&lt;=13+OR(14)+OR(15),"Нет",IF(E33&lt;=16+OR(17),VLOOKUP(H33,'14 лет'!$S$3:$W$75,5),""))))</f>
        <v/>
      </c>
      <c r="J33" s="170"/>
      <c r="K33" s="249" t="str">
        <f ca="1">IF(E33=12,VLOOKUP(J33,'12 лет'!$M$4:$O$75,3),IF(E33=11,VLOOKUP(J33,'11 лет'!$O$3:$S$76,5),IF(E33=13,VLOOKUP(J33,'13 лет'!$N$3:$R$75,5), IF(E33=14,VLOOKUP(J33,'14 лет'!$R$3:$W$75,6),""))))</f>
        <v/>
      </c>
      <c r="L33" s="168"/>
      <c r="M33" s="169" t="str">
        <f ca="1">IF(E33&lt;11,"Нет",IF(E33&lt;=11+OR(12),VLOOKUP(L33,'11 лет'!$V$4:$Z$75,5),IF(E33&lt;=13+OR(14)+OR(15),VLOOKUP(L33,'13 лет'!$U$4:$Y$75,5), IF(E33&lt;=16+OR(17),VLOOKUP(L33,'14 лет'!$Z$3:$AD$75,5),""))))</f>
        <v/>
      </c>
      <c r="N33" s="168"/>
      <c r="O33" s="249" t="str">
        <f ca="1">IF(E33=12,VLOOKUP(N33,'12 лет'!$S$4:$U$75,3),IF(E33=11,VLOOKUP(N33,'11 лет'!$X$3:$Z$76,3),IF(E33=13,VLOOKUP(N33,'13 лет'!$W$4:$Y$75,3), IF(E33=14,VLOOKUP(N33,'14 лет'!$AB$3:$AD$75,3),""))))</f>
        <v/>
      </c>
      <c r="P33" s="168"/>
      <c r="Q33" s="249" t="str">
        <f ca="1">IF(E33=12,VLOOKUP(P33,'12 лет'!$R$4:$U$75,4),IF(E33=11,VLOOKUP(P33,'11 лет'!$W$4:$Z$75,4),IF(E33=13,VLOOKUP(P33,'13 лет'!$V$4:$Y$75,4), IF(E33=14, VLOOKUP(P33,'14 лет'!$AA$4:$AD$74,4),""))))</f>
        <v/>
      </c>
      <c r="R33" s="168"/>
      <c r="S33" s="249" t="str">
        <f ca="1">IF(E33=12,VLOOKUP(R33,'12 лет'!$Q$4:$U$75,5),IF(E33=11,VLOOKUP(R33,'11 лет'!$U$4:$Z$75,6),IF(E33=13,VLOOKUP(R33,'13 лет'!$T$4:$Y$75,6), IF(E33=14, VLOOKUP(R33,'14 лет'!$Y$4:$AD$74,6),""))))</f>
        <v/>
      </c>
      <c r="T33" s="171">
        <v>-20</v>
      </c>
      <c r="U33" s="249" t="str">
        <f ca="1" xml:space="preserve"> IF(E33=12,VLOOKUP(T33,'12 лет'!$T$4:$U$75,2),IF(E33=11,VLOOKUP(T33,'11 лет'!$Y$4:$Z$75,2),IF(E33=13,VLOOKUP(T33,'13 лет'!$X$4:$Y$75,2), IF(E33=14,VLOOKUP(T33,'14 лет'!$AC$4:$AD$74,2),""))))</f>
        <v/>
      </c>
      <c r="V33" s="175"/>
      <c r="W33" s="249" t="str">
        <f ca="1">IF(E33=12,VLOOKUP(V33,'12 лет'!$L$4:$O$75,4),IF(E33=11,VLOOKUP(V33,'11 лет'!$Q$3:$S$76,3),IF(E33=13,VLOOKUP(V33,'13 лет'!$P$3:$R$75,3), IF(E33=14, VLOOKUP(V33,'14 лет'!$U$3:$W$74,3),""))))</f>
        <v/>
      </c>
      <c r="X33" s="175"/>
      <c r="Y33" s="169" t="str">
        <f ca="1">IF(E33&lt;=9+OR(10),VLOOKUP(X33,'12 лет'!$P$3:$U$75,6),IF(E33&lt;=11+OR(12),VLOOKUP(X33,'11 лет'!$T$3:$Z$75,7),IF(E33&lt;=13+OR(14)+OR(15),VLOOKUP(X33,'13 лет'!$S$3:$Y$75,7), IF(E33&lt;=16+OR(17),VLOOKUP(X33,'14 лет'!$X$3:$AD$75,7),""))))</f>
        <v/>
      </c>
      <c r="Z33" s="175"/>
      <c r="AA33" s="176" t="str">
        <f ca="1">IF(E33&lt;=9+OR(10),"Нет",IF(E33&lt;=11+OR(12),"Нет",IF(E33&lt;=13+OR(14)+OR(15),"Нет", IF(E33&lt;=16+OR(17), VLOOKUP(Z33,'14 лет'!$V$3:$W$74,2),""))))</f>
        <v/>
      </c>
      <c r="AB33" s="268">
        <f t="shared" ca="1" si="1"/>
        <v>0</v>
      </c>
      <c r="AC33" s="269">
        <f t="shared" ca="1" si="2"/>
        <v>24</v>
      </c>
    </row>
    <row r="34" spans="1:29" ht="15.75">
      <c r="A34" s="108"/>
      <c r="B34" s="109"/>
      <c r="C34" s="110"/>
      <c r="D34" s="110"/>
      <c r="E34" s="267">
        <f t="shared" ca="1" si="0"/>
        <v>125</v>
      </c>
      <c r="F34" s="168"/>
      <c r="G34" s="249" t="str">
        <f ca="1">IF(E34=11,"Нет",IF(E34=12,"Нет",IF(E34=13,VLOOKUP(F34,'13 лет'!$O$3:$R$75,4), IF(E34=14,VLOOKUP(F34,'14 лет'!$T$3:$W$75,4),""))))</f>
        <v/>
      </c>
      <c r="H34" s="170"/>
      <c r="I34" s="169" t="str">
        <f ca="1">IF(E34&lt;=9+OR(10),VLOOKUP(H34,'12 лет'!$B$3:$D$75,3),IF(E34&lt;=11+OR(12),"Нет",IF(E34&lt;=13+OR(14)+OR(15),"Нет",IF(E34&lt;=16+OR(17),VLOOKUP(H34,'14 лет'!$S$3:$W$75,5),""))))</f>
        <v/>
      </c>
      <c r="J34" s="170"/>
      <c r="K34" s="249" t="str">
        <f ca="1">IF(E34=12,VLOOKUP(J34,'12 лет'!$M$4:$O$75,3),IF(E34=11,VLOOKUP(J34,'11 лет'!$O$3:$S$76,5),IF(E34=13,VLOOKUP(J34,'13 лет'!$N$3:$R$75,5), IF(E34=14,VLOOKUP(J34,'14 лет'!$R$3:$W$75,6),""))))</f>
        <v/>
      </c>
      <c r="L34" s="168"/>
      <c r="M34" s="169" t="str">
        <f ca="1">IF(E34&lt;11,"Нет",IF(E34&lt;=11+OR(12),VLOOKUP(L34,'11 лет'!$V$4:$Z$75,5),IF(E34&lt;=13+OR(14)+OR(15),VLOOKUP(L34,'13 лет'!$U$4:$Y$75,5), IF(E34&lt;=16+OR(17),VLOOKUP(L34,'14 лет'!$Z$3:$AD$75,5),""))))</f>
        <v/>
      </c>
      <c r="N34" s="168"/>
      <c r="O34" s="249" t="str">
        <f ca="1">IF(E34=12,VLOOKUP(N34,'12 лет'!$S$4:$U$75,3),IF(E34=11,VLOOKUP(N34,'11 лет'!$X$3:$Z$76,3),IF(E34=13,VLOOKUP(N34,'13 лет'!$W$4:$Y$75,3), IF(E34=14,VLOOKUP(N34,'14 лет'!$AB$3:$AD$75,3),""))))</f>
        <v/>
      </c>
      <c r="P34" s="168"/>
      <c r="Q34" s="249" t="str">
        <f ca="1">IF(E34=12,VLOOKUP(P34,'12 лет'!$R$4:$U$75,4),IF(E34=11,VLOOKUP(P34,'11 лет'!$W$4:$Z$75,4),IF(E34=13,VLOOKUP(P34,'13 лет'!$V$4:$Y$75,4), IF(E34=14, VLOOKUP(P34,'14 лет'!$AA$4:$AD$74,4),""))))</f>
        <v/>
      </c>
      <c r="R34" s="168"/>
      <c r="S34" s="249" t="str">
        <f ca="1">IF(E34=12,VLOOKUP(R34,'12 лет'!$Q$4:$U$75,5),IF(E34=11,VLOOKUP(R34,'11 лет'!$U$4:$Z$75,6),IF(E34=13,VLOOKUP(R34,'13 лет'!$T$4:$Y$75,6), IF(E34=14, VLOOKUP(R34,'14 лет'!$Y$4:$AD$74,6),""))))</f>
        <v/>
      </c>
      <c r="T34" s="171">
        <v>-20</v>
      </c>
      <c r="U34" s="249" t="str">
        <f ca="1" xml:space="preserve"> IF(E34=12,VLOOKUP(T34,'12 лет'!$T$4:$U$75,2),IF(E34=11,VLOOKUP(T34,'11 лет'!$Y$4:$Z$75,2),IF(E34=13,VLOOKUP(T34,'13 лет'!$X$4:$Y$75,2), IF(E34=14,VLOOKUP(T34,'14 лет'!$AC$4:$AD$74,2),""))))</f>
        <v/>
      </c>
      <c r="V34" s="175"/>
      <c r="W34" s="249" t="str">
        <f ca="1">IF(E34=12,VLOOKUP(V34,'12 лет'!$L$4:$O$75,4),IF(E34=11,VLOOKUP(V34,'11 лет'!$Q$3:$S$76,3),IF(E34=13,VLOOKUP(V34,'13 лет'!$P$3:$R$75,3), IF(E34=14, VLOOKUP(V34,'14 лет'!$U$3:$W$74,3),""))))</f>
        <v/>
      </c>
      <c r="X34" s="175"/>
      <c r="Y34" s="169" t="str">
        <f ca="1">IF(E34&lt;=9+OR(10),VLOOKUP(X34,'12 лет'!$P$3:$U$75,6),IF(E34&lt;=11+OR(12),VLOOKUP(X34,'11 лет'!$T$3:$Z$75,7),IF(E34&lt;=13+OR(14)+OR(15),VLOOKUP(X34,'13 лет'!$S$3:$Y$75,7), IF(E34&lt;=16+OR(17),VLOOKUP(X34,'14 лет'!$X$3:$AD$75,7),""))))</f>
        <v/>
      </c>
      <c r="Z34" s="175"/>
      <c r="AA34" s="176" t="str">
        <f ca="1">IF(E34&lt;=9+OR(10),"Нет",IF(E34&lt;=11+OR(12),"Нет",IF(E34&lt;=13+OR(14)+OR(15),"Нет", IF(E34&lt;=16+OR(17), VLOOKUP(Z34,'14 лет'!$V$3:$W$74,2),""))))</f>
        <v/>
      </c>
      <c r="AB34" s="268">
        <f t="shared" ca="1" si="1"/>
        <v>0</v>
      </c>
      <c r="AC34" s="269">
        <f t="shared" ca="1" si="2"/>
        <v>24</v>
      </c>
    </row>
    <row r="35" spans="1:29" ht="15.75">
      <c r="A35" s="108"/>
      <c r="B35" s="109"/>
      <c r="C35" s="110"/>
      <c r="D35" s="110"/>
      <c r="E35" s="267">
        <f t="shared" ca="1" si="0"/>
        <v>125</v>
      </c>
      <c r="F35" s="168"/>
      <c r="G35" s="249" t="str">
        <f ca="1">IF(E35=11,"Нет",IF(E35=12,"Нет",IF(E35=13,VLOOKUP(F35,'13 лет'!$O$3:$R$75,4), IF(E35=14,VLOOKUP(F35,'14 лет'!$T$3:$W$75,4),""))))</f>
        <v/>
      </c>
      <c r="H35" s="170"/>
      <c r="I35" s="169" t="str">
        <f ca="1">IF(E35&lt;=9+OR(10),VLOOKUP(H35,'12 лет'!$B$3:$D$75,3),IF(E35&lt;=11+OR(12),"Нет",IF(E35&lt;=13+OR(14)+OR(15),"Нет",IF(E35&lt;=16+OR(17),VLOOKUP(H35,'14 лет'!$S$3:$W$75,5),""))))</f>
        <v/>
      </c>
      <c r="J35" s="170"/>
      <c r="K35" s="249" t="str">
        <f ca="1">IF(E35=12,VLOOKUP(J35,'12 лет'!$M$4:$O$75,3),IF(E35=11,VLOOKUP(J35,'11 лет'!$O$3:$S$76,5),IF(E35=13,VLOOKUP(J35,'13 лет'!$N$3:$R$75,5), IF(E35=14,VLOOKUP(J35,'14 лет'!$R$3:$W$75,6),""))))</f>
        <v/>
      </c>
      <c r="L35" s="168"/>
      <c r="M35" s="169" t="str">
        <f ca="1">IF(E35&lt;11,"Нет",IF(E35&lt;=11+OR(12),VLOOKUP(L35,'11 лет'!$V$4:$Z$75,5),IF(E35&lt;=13+OR(14)+OR(15),VLOOKUP(L35,'13 лет'!$U$4:$Y$75,5), IF(E35&lt;=16+OR(17),VLOOKUP(L35,'14 лет'!$Z$3:$AD$75,5),""))))</f>
        <v/>
      </c>
      <c r="N35" s="168"/>
      <c r="O35" s="249" t="str">
        <f ca="1">IF(E35=12,VLOOKUP(N35,'12 лет'!$S$4:$U$75,3),IF(E35=11,VLOOKUP(N35,'11 лет'!$X$3:$Z$76,3),IF(E35=13,VLOOKUP(N35,'13 лет'!$W$4:$Y$75,3), IF(E35=14,VLOOKUP(N35,'14 лет'!$AB$3:$AD$75,3),""))))</f>
        <v/>
      </c>
      <c r="P35" s="168"/>
      <c r="Q35" s="249" t="str">
        <f ca="1">IF(E35=12,VLOOKUP(P35,'12 лет'!$R$4:$U$75,4),IF(E35=11,VLOOKUP(P35,'11 лет'!$W$4:$Z$75,4),IF(E35=13,VLOOKUP(P35,'13 лет'!$V$4:$Y$75,4), IF(E35=14, VLOOKUP(P35,'14 лет'!$AA$4:$AD$74,4),""))))</f>
        <v/>
      </c>
      <c r="R35" s="168"/>
      <c r="S35" s="249" t="str">
        <f ca="1">IF(E35=12,VLOOKUP(R35,'12 лет'!$Q$4:$U$75,5),IF(E35=11,VLOOKUP(R35,'11 лет'!$U$4:$Z$75,6),IF(E35=13,VLOOKUP(R35,'13 лет'!$T$4:$Y$75,6), IF(E35=14, VLOOKUP(R35,'14 лет'!$Y$4:$AD$74,6),""))))</f>
        <v/>
      </c>
      <c r="T35" s="171">
        <v>-20</v>
      </c>
      <c r="U35" s="249" t="str">
        <f ca="1" xml:space="preserve"> IF(E35=12,VLOOKUP(T35,'12 лет'!$T$4:$U$75,2),IF(E35=11,VLOOKUP(T35,'11 лет'!$Y$4:$Z$75,2),IF(E35=13,VLOOKUP(T35,'13 лет'!$X$4:$Y$75,2), IF(E35=14,VLOOKUP(T35,'14 лет'!$AC$4:$AD$74,2),""))))</f>
        <v/>
      </c>
      <c r="V35" s="175"/>
      <c r="W35" s="249" t="str">
        <f ca="1">IF(E35=12,VLOOKUP(V35,'12 лет'!$L$4:$O$75,4),IF(E35=11,VLOOKUP(V35,'11 лет'!$Q$3:$S$76,3),IF(E35=13,VLOOKUP(V35,'13 лет'!$P$3:$R$75,3), IF(E35=14, VLOOKUP(V35,'14 лет'!$U$3:$W$74,3),""))))</f>
        <v/>
      </c>
      <c r="X35" s="175"/>
      <c r="Y35" s="169" t="str">
        <f ca="1">IF(E35&lt;=9+OR(10),VLOOKUP(X35,'12 лет'!$P$3:$U$75,6),IF(E35&lt;=11+OR(12),VLOOKUP(X35,'11 лет'!$T$3:$Z$75,7),IF(E35&lt;=13+OR(14)+OR(15),VLOOKUP(X35,'13 лет'!$S$3:$Y$75,7), IF(E35&lt;=16+OR(17),VLOOKUP(X35,'14 лет'!$X$3:$AD$75,7),""))))</f>
        <v/>
      </c>
      <c r="Z35" s="175"/>
      <c r="AA35" s="176" t="str">
        <f ca="1">IF(E35&lt;=9+OR(10),"Нет",IF(E35&lt;=11+OR(12),"Нет",IF(E35&lt;=13+OR(14)+OR(15),"Нет", IF(E35&lt;=16+OR(17), VLOOKUP(Z35,'14 лет'!$V$3:$W$74,2),""))))</f>
        <v/>
      </c>
      <c r="AB35" s="268">
        <f t="shared" ca="1" si="1"/>
        <v>0</v>
      </c>
      <c r="AC35" s="269">
        <f t="shared" ca="1" si="2"/>
        <v>24</v>
      </c>
    </row>
    <row r="36" spans="1:29" ht="15.75">
      <c r="A36" s="108"/>
      <c r="B36" s="109"/>
      <c r="C36" s="110"/>
      <c r="D36" s="110"/>
      <c r="E36" s="267">
        <f t="shared" ca="1" si="0"/>
        <v>125</v>
      </c>
      <c r="F36" s="168"/>
      <c r="G36" s="249" t="str">
        <f ca="1">IF(E36=11,"Нет",IF(E36=12,"Нет",IF(E36=13,VLOOKUP(F36,'13 лет'!$O$3:$R$75,4), IF(E36=14,VLOOKUP(F36,'14 лет'!$T$3:$W$75,4),""))))</f>
        <v/>
      </c>
      <c r="H36" s="170"/>
      <c r="I36" s="169" t="str">
        <f ca="1">IF(E36&lt;=9+OR(10),VLOOKUP(H36,'12 лет'!$B$3:$D$75,3),IF(E36&lt;=11+OR(12),"Нет",IF(E36&lt;=13+OR(14)+OR(15),"Нет",IF(E36&lt;=16+OR(17),VLOOKUP(H36,'14 лет'!$S$3:$W$75,5),""))))</f>
        <v/>
      </c>
      <c r="J36" s="170"/>
      <c r="K36" s="249" t="str">
        <f ca="1">IF(E36=12,VLOOKUP(J36,'12 лет'!$M$4:$O$75,3),IF(E36=11,VLOOKUP(J36,'11 лет'!$O$3:$S$76,5),IF(E36=13,VLOOKUP(J36,'13 лет'!$N$3:$R$75,5), IF(E36=14,VLOOKUP(J36,'14 лет'!$R$3:$W$75,6),""))))</f>
        <v/>
      </c>
      <c r="L36" s="168"/>
      <c r="M36" s="169" t="str">
        <f ca="1">IF(E36&lt;11,"Нет",IF(E36&lt;=11+OR(12),VLOOKUP(L36,'11 лет'!$V$4:$Z$75,5),IF(E36&lt;=13+OR(14)+OR(15),VLOOKUP(L36,'13 лет'!$U$4:$Y$75,5), IF(E36&lt;=16+OR(17),VLOOKUP(L36,'14 лет'!$Z$3:$AD$75,5),""))))</f>
        <v/>
      </c>
      <c r="N36" s="168"/>
      <c r="O36" s="249" t="str">
        <f ca="1">IF(E36=12,VLOOKUP(N36,'12 лет'!$S$4:$U$75,3),IF(E36=11,VLOOKUP(N36,'11 лет'!$X$3:$Z$76,3),IF(E36=13,VLOOKUP(N36,'13 лет'!$W$4:$Y$75,3), IF(E36=14,VLOOKUP(N36,'14 лет'!$AB$3:$AD$75,3),""))))</f>
        <v/>
      </c>
      <c r="P36" s="168"/>
      <c r="Q36" s="249" t="str">
        <f ca="1">IF(E36=12,VLOOKUP(P36,'12 лет'!$R$4:$U$75,4),IF(E36=11,VLOOKUP(P36,'11 лет'!$W$4:$Z$75,4),IF(E36=13,VLOOKUP(P36,'13 лет'!$V$4:$Y$75,4), IF(E36=14, VLOOKUP(P36,'14 лет'!$AA$4:$AD$74,4),""))))</f>
        <v/>
      </c>
      <c r="R36" s="168"/>
      <c r="S36" s="249" t="str">
        <f ca="1">IF(E36=12,VLOOKUP(R36,'12 лет'!$Q$4:$U$75,5),IF(E36=11,VLOOKUP(R36,'11 лет'!$U$4:$Z$75,6),IF(E36=13,VLOOKUP(R36,'13 лет'!$T$4:$Y$75,6), IF(E36=14, VLOOKUP(R36,'14 лет'!$Y$4:$AD$74,6),""))))</f>
        <v/>
      </c>
      <c r="T36" s="171">
        <v>-20</v>
      </c>
      <c r="U36" s="249" t="str">
        <f ca="1" xml:space="preserve"> IF(E36=12,VLOOKUP(T36,'12 лет'!$T$4:$U$75,2),IF(E36=11,VLOOKUP(T36,'11 лет'!$Y$4:$Z$75,2),IF(E36=13,VLOOKUP(T36,'13 лет'!$X$4:$Y$75,2), IF(E36=14,VLOOKUP(T36,'14 лет'!$AC$4:$AD$74,2),""))))</f>
        <v/>
      </c>
      <c r="V36" s="175"/>
      <c r="W36" s="249" t="str">
        <f ca="1">IF(E36=12,VLOOKUP(V36,'12 лет'!$L$4:$O$75,4),IF(E36=11,VLOOKUP(V36,'11 лет'!$Q$3:$S$76,3),IF(E36=13,VLOOKUP(V36,'13 лет'!$P$3:$R$75,3), IF(E36=14, VLOOKUP(V36,'14 лет'!$U$3:$W$74,3),""))))</f>
        <v/>
      </c>
      <c r="X36" s="175"/>
      <c r="Y36" s="169" t="str">
        <f ca="1">IF(E36&lt;=9+OR(10),VLOOKUP(X36,'12 лет'!$P$3:$U$75,6),IF(E36&lt;=11+OR(12),VLOOKUP(X36,'11 лет'!$T$3:$Z$75,7),IF(E36&lt;=13+OR(14)+OR(15),VLOOKUP(X36,'13 лет'!$S$3:$Y$75,7), IF(E36&lt;=16+OR(17),VLOOKUP(X36,'14 лет'!$X$3:$AD$75,7),""))))</f>
        <v/>
      </c>
      <c r="Z36" s="175"/>
      <c r="AA36" s="176" t="str">
        <f ca="1">IF(E36&lt;=9+OR(10),"Нет",IF(E36&lt;=11+OR(12),"Нет",IF(E36&lt;=13+OR(14)+OR(15),"Нет", IF(E36&lt;=16+OR(17), VLOOKUP(Z36,'14 лет'!$V$3:$W$74,2),""))))</f>
        <v/>
      </c>
      <c r="AB36" s="268">
        <f t="shared" ref="AB36:AB67" ca="1" si="3">SUM(G36,K36,M36,O36,Q36,S36,U36,W36,Y36)</f>
        <v>0</v>
      </c>
      <c r="AC36" s="269">
        <f t="shared" ca="1" si="2"/>
        <v>24</v>
      </c>
    </row>
    <row r="37" spans="1:29" ht="15.75">
      <c r="A37" s="108"/>
      <c r="B37" s="109"/>
      <c r="C37" s="110"/>
      <c r="D37" s="110"/>
      <c r="E37" s="267">
        <f t="shared" ca="1" si="0"/>
        <v>125</v>
      </c>
      <c r="F37" s="168"/>
      <c r="G37" s="249" t="str">
        <f ca="1">IF(E37=11,"Нет",IF(E37=12,"Нет",IF(E37=13,VLOOKUP(F37,'13 лет'!$O$3:$R$75,4), IF(E37=14,VLOOKUP(F37,'14 лет'!$T$3:$W$75,4),""))))</f>
        <v/>
      </c>
      <c r="H37" s="170"/>
      <c r="I37" s="169" t="str">
        <f ca="1">IF(E37&lt;=9+OR(10),VLOOKUP(H37,'12 лет'!$B$3:$D$75,3),IF(E37&lt;=11+OR(12),"Нет",IF(E37&lt;=13+OR(14)+OR(15),"Нет",IF(E37&lt;=16+OR(17),VLOOKUP(H37,'14 лет'!$S$3:$W$75,5),""))))</f>
        <v/>
      </c>
      <c r="J37" s="170"/>
      <c r="K37" s="249" t="str">
        <f ca="1">IF(E37=12,VLOOKUP(J37,'12 лет'!$M$4:$O$75,3),IF(E37=11,VLOOKUP(J37,'11 лет'!$O$3:$S$76,5),IF(E37=13,VLOOKUP(J37,'13 лет'!$N$3:$R$75,5), IF(E37=14,VLOOKUP(J37,'14 лет'!$R$3:$W$75,6),""))))</f>
        <v/>
      </c>
      <c r="L37" s="168"/>
      <c r="M37" s="169" t="str">
        <f ca="1">IF(E37&lt;11,"Нет",IF(E37&lt;=11+OR(12),VLOOKUP(L37,'11 лет'!$V$4:$Z$75,5),IF(E37&lt;=13+OR(14)+OR(15),VLOOKUP(L37,'13 лет'!$U$4:$Y$75,5), IF(E37&lt;=16+OR(17),VLOOKUP(L37,'14 лет'!$Z$3:$AD$75,5),""))))</f>
        <v/>
      </c>
      <c r="N37" s="168"/>
      <c r="O37" s="249" t="str">
        <f ca="1">IF(E37=12,VLOOKUP(N37,'12 лет'!$S$4:$U$75,3),IF(E37=11,VLOOKUP(N37,'11 лет'!$X$3:$Z$76,3),IF(E37=13,VLOOKUP(N37,'13 лет'!$W$4:$Y$75,3), IF(E37=14,VLOOKUP(N37,'14 лет'!$AB$3:$AD$75,3),""))))</f>
        <v/>
      </c>
      <c r="P37" s="168"/>
      <c r="Q37" s="249" t="str">
        <f ca="1">IF(E37=12,VLOOKUP(P37,'12 лет'!$R$4:$U$75,4),IF(E37=11,VLOOKUP(P37,'11 лет'!$W$4:$Z$75,4),IF(E37=13,VLOOKUP(P37,'13 лет'!$V$4:$Y$75,4), IF(E37=14, VLOOKUP(P37,'14 лет'!$AA$4:$AD$74,4),""))))</f>
        <v/>
      </c>
      <c r="R37" s="168"/>
      <c r="S37" s="249" t="str">
        <f ca="1">IF(E37=12,VLOOKUP(R37,'12 лет'!$Q$4:$U$75,5),IF(E37=11,VLOOKUP(R37,'11 лет'!$U$4:$Z$75,6),IF(E37=13,VLOOKUP(R37,'13 лет'!$T$4:$Y$75,6), IF(E37=14, VLOOKUP(R37,'14 лет'!$Y$4:$AD$74,6),""))))</f>
        <v/>
      </c>
      <c r="T37" s="171">
        <v>-20</v>
      </c>
      <c r="U37" s="249" t="str">
        <f ca="1" xml:space="preserve"> IF(E37=12,VLOOKUP(T37,'12 лет'!$T$4:$U$75,2),IF(E37=11,VLOOKUP(T37,'11 лет'!$Y$4:$Z$75,2),IF(E37=13,VLOOKUP(T37,'13 лет'!$X$4:$Y$75,2), IF(E37=14,VLOOKUP(T37,'14 лет'!$AC$4:$AD$74,2),""))))</f>
        <v/>
      </c>
      <c r="V37" s="175"/>
      <c r="W37" s="249" t="str">
        <f ca="1">IF(E37=12,VLOOKUP(V37,'12 лет'!$L$4:$O$75,4),IF(E37=11,VLOOKUP(V37,'11 лет'!$Q$3:$S$76,3),IF(E37=13,VLOOKUP(V37,'13 лет'!$P$3:$R$75,3), IF(E37=14, VLOOKUP(V37,'14 лет'!$U$3:$W$74,3),""))))</f>
        <v/>
      </c>
      <c r="X37" s="175"/>
      <c r="Y37" s="169" t="str">
        <f ca="1">IF(E37&lt;=9+OR(10),VLOOKUP(X37,'12 лет'!$P$3:$U$75,6),IF(E37&lt;=11+OR(12),VLOOKUP(X37,'11 лет'!$T$3:$Z$75,7),IF(E37&lt;=13+OR(14)+OR(15),VLOOKUP(X37,'13 лет'!$S$3:$Y$75,7), IF(E37&lt;=16+OR(17),VLOOKUP(X37,'14 лет'!$X$3:$AD$75,7),""))))</f>
        <v/>
      </c>
      <c r="Z37" s="175"/>
      <c r="AA37" s="176" t="str">
        <f ca="1">IF(E37&lt;=9+OR(10),"Нет",IF(E37&lt;=11+OR(12),"Нет",IF(E37&lt;=13+OR(14)+OR(15),"Нет", IF(E37&lt;=16+OR(17), VLOOKUP(Z37,'14 лет'!$V$3:$W$74,2),""))))</f>
        <v/>
      </c>
      <c r="AB37" s="268">
        <f t="shared" ca="1" si="3"/>
        <v>0</v>
      </c>
      <c r="AC37" s="269">
        <f t="shared" ca="1" si="2"/>
        <v>24</v>
      </c>
    </row>
    <row r="38" spans="1:29" ht="15.75">
      <c r="A38" s="108"/>
      <c r="B38" s="109"/>
      <c r="C38" s="110"/>
      <c r="D38" s="110"/>
      <c r="E38" s="267">
        <f t="shared" ca="1" si="0"/>
        <v>125</v>
      </c>
      <c r="F38" s="168"/>
      <c r="G38" s="249" t="str">
        <f ca="1">IF(E38=11,"Нет",IF(E38=12,"Нет",IF(E38=13,VLOOKUP(F38,'13 лет'!$O$3:$R$75,4), IF(E38=14,VLOOKUP(F38,'14 лет'!$T$3:$W$75,4),""))))</f>
        <v/>
      </c>
      <c r="H38" s="170"/>
      <c r="I38" s="169" t="str">
        <f ca="1">IF(E38&lt;=9+OR(10),VLOOKUP(H38,'12 лет'!$B$3:$D$75,3),IF(E38&lt;=11+OR(12),"Нет",IF(E38&lt;=13+OR(14)+OR(15),"Нет",IF(E38&lt;=16+OR(17),VLOOKUP(H38,'14 лет'!$S$3:$W$75,5),""))))</f>
        <v/>
      </c>
      <c r="J38" s="170"/>
      <c r="K38" s="249" t="str">
        <f ca="1">IF(E38=12,VLOOKUP(J38,'12 лет'!$M$4:$O$75,3),IF(E38=11,VLOOKUP(J38,'11 лет'!$O$3:$S$76,5),IF(E38=13,VLOOKUP(J38,'13 лет'!$N$3:$R$75,5), IF(E38=14,VLOOKUP(J38,'14 лет'!$R$3:$W$75,6),""))))</f>
        <v/>
      </c>
      <c r="L38" s="168"/>
      <c r="M38" s="169" t="str">
        <f ca="1">IF(E38&lt;11,"Нет",IF(E38&lt;=11+OR(12),VLOOKUP(L38,'11 лет'!$V$4:$Z$75,5),IF(E38&lt;=13+OR(14)+OR(15),VLOOKUP(L38,'13 лет'!$U$4:$Y$75,5), IF(E38&lt;=16+OR(17),VLOOKUP(L38,'14 лет'!$Z$3:$AD$75,5),""))))</f>
        <v/>
      </c>
      <c r="N38" s="168"/>
      <c r="O38" s="249" t="str">
        <f ca="1">IF(E38=12,VLOOKUP(N38,'12 лет'!$S$4:$U$75,3),IF(E38=11,VLOOKUP(N38,'11 лет'!$X$3:$Z$76,3),IF(E38=13,VLOOKUP(N38,'13 лет'!$W$4:$Y$75,3), IF(E38=14,VLOOKUP(N38,'14 лет'!$AB$3:$AD$75,3),""))))</f>
        <v/>
      </c>
      <c r="P38" s="168"/>
      <c r="Q38" s="249" t="str">
        <f ca="1">IF(E38=12,VLOOKUP(P38,'12 лет'!$R$4:$U$75,4),IF(E38=11,VLOOKUP(P38,'11 лет'!$W$4:$Z$75,4),IF(E38=13,VLOOKUP(P38,'13 лет'!$V$4:$Y$75,4), IF(E38=14, VLOOKUP(P38,'14 лет'!$AA$4:$AD$74,4),""))))</f>
        <v/>
      </c>
      <c r="R38" s="168"/>
      <c r="S38" s="249" t="str">
        <f ca="1">IF(E38=12,VLOOKUP(R38,'12 лет'!$Q$4:$U$75,5),IF(E38=11,VLOOKUP(R38,'11 лет'!$U$4:$Z$75,6),IF(E38=13,VLOOKUP(R38,'13 лет'!$T$4:$Y$75,6), IF(E38=14, VLOOKUP(R38,'14 лет'!$Y$4:$AD$74,6),""))))</f>
        <v/>
      </c>
      <c r="T38" s="171">
        <v>-20</v>
      </c>
      <c r="U38" s="249" t="str">
        <f ca="1" xml:space="preserve"> IF(E38=12,VLOOKUP(T38,'12 лет'!$T$4:$U$75,2),IF(E38=11,VLOOKUP(T38,'11 лет'!$Y$4:$Z$75,2),IF(E38=13,VLOOKUP(T38,'13 лет'!$X$4:$Y$75,2), IF(E38=14,VLOOKUP(T38,'14 лет'!$AC$4:$AD$74,2),""))))</f>
        <v/>
      </c>
      <c r="V38" s="175"/>
      <c r="W38" s="249" t="str">
        <f ca="1">IF(E38=12,VLOOKUP(V38,'12 лет'!$L$4:$O$75,4),IF(E38=11,VLOOKUP(V38,'11 лет'!$Q$3:$S$76,3),IF(E38=13,VLOOKUP(V38,'13 лет'!$P$3:$R$75,3), IF(E38=14, VLOOKUP(V38,'14 лет'!$U$3:$W$74,3),""))))</f>
        <v/>
      </c>
      <c r="X38" s="175"/>
      <c r="Y38" s="169" t="str">
        <f ca="1">IF(E38&lt;=9+OR(10),VLOOKUP(X38,'12 лет'!$P$3:$U$75,6),IF(E38&lt;=11+OR(12),VLOOKUP(X38,'11 лет'!$T$3:$Z$75,7),IF(E38&lt;=13+OR(14)+OR(15),VLOOKUP(X38,'13 лет'!$S$3:$Y$75,7), IF(E38&lt;=16+OR(17),VLOOKUP(X38,'14 лет'!$X$3:$AD$75,7),""))))</f>
        <v/>
      </c>
      <c r="Z38" s="175"/>
      <c r="AA38" s="176" t="str">
        <f ca="1">IF(E38&lt;=9+OR(10),"Нет",IF(E38&lt;=11+OR(12),"Нет",IF(E38&lt;=13+OR(14)+OR(15),"Нет", IF(E38&lt;=16+OR(17), VLOOKUP(Z38,'14 лет'!$V$3:$W$74,2),""))))</f>
        <v/>
      </c>
      <c r="AB38" s="268">
        <f t="shared" ca="1" si="3"/>
        <v>0</v>
      </c>
      <c r="AC38" s="269">
        <f t="shared" ca="1" si="2"/>
        <v>24</v>
      </c>
    </row>
    <row r="39" spans="1:29" ht="15.75">
      <c r="A39" s="108"/>
      <c r="B39" s="109"/>
      <c r="C39" s="110"/>
      <c r="D39" s="110"/>
      <c r="E39" s="267">
        <f t="shared" ca="1" si="0"/>
        <v>125</v>
      </c>
      <c r="F39" s="168"/>
      <c r="G39" s="249" t="str">
        <f ca="1">IF(E39=11,"Нет",IF(E39=12,"Нет",IF(E39=13,VLOOKUP(F39,'13 лет'!$O$3:$R$75,4), IF(E39=14,VLOOKUP(F39,'14 лет'!$T$3:$W$75,4),""))))</f>
        <v/>
      </c>
      <c r="H39" s="170"/>
      <c r="I39" s="169" t="str">
        <f ca="1">IF(E39&lt;=9+OR(10),VLOOKUP(H39,'12 лет'!$B$3:$D$75,3),IF(E39&lt;=11+OR(12),"Нет",IF(E39&lt;=13+OR(14)+OR(15),"Нет",IF(E39&lt;=16+OR(17),VLOOKUP(H39,'14 лет'!$S$3:$W$75,5),""))))</f>
        <v/>
      </c>
      <c r="J39" s="170"/>
      <c r="K39" s="249" t="str">
        <f ca="1">IF(E39=12,VLOOKUP(J39,'12 лет'!$M$4:$O$75,3),IF(E39=11,VLOOKUP(J39,'11 лет'!$O$3:$S$76,5),IF(E39=13,VLOOKUP(J39,'13 лет'!$N$3:$R$75,5), IF(E39=14,VLOOKUP(J39,'14 лет'!$R$3:$W$75,6),""))))</f>
        <v/>
      </c>
      <c r="L39" s="168"/>
      <c r="M39" s="169" t="str">
        <f ca="1">IF(E39&lt;11,"Нет",IF(E39&lt;=11+OR(12),VLOOKUP(L39,'11 лет'!$V$4:$Z$75,5),IF(E39&lt;=13+OR(14)+OR(15),VLOOKUP(L39,'13 лет'!$U$4:$Y$75,5), IF(E39&lt;=16+OR(17),VLOOKUP(L39,'14 лет'!$Z$3:$AD$75,5),""))))</f>
        <v/>
      </c>
      <c r="N39" s="168"/>
      <c r="O39" s="249" t="str">
        <f ca="1">IF(E39=12,VLOOKUP(N39,'12 лет'!$S$4:$U$75,3),IF(E39=11,VLOOKUP(N39,'11 лет'!$X$3:$Z$76,3),IF(E39=13,VLOOKUP(N39,'13 лет'!$W$4:$Y$75,3), IF(E39=14,VLOOKUP(N39,'14 лет'!$AB$3:$AD$75,3),""))))</f>
        <v/>
      </c>
      <c r="P39" s="168"/>
      <c r="Q39" s="249" t="str">
        <f ca="1">IF(E39=12,VLOOKUP(P39,'12 лет'!$R$4:$U$75,4),IF(E39=11,VLOOKUP(P39,'11 лет'!$W$4:$Z$75,4),IF(E39=13,VLOOKUP(P39,'13 лет'!$V$4:$Y$75,4), IF(E39=14, VLOOKUP(P39,'14 лет'!$AA$4:$AD$74,4),""))))</f>
        <v/>
      </c>
      <c r="R39" s="168"/>
      <c r="S39" s="249" t="str">
        <f ca="1">IF(E39=12,VLOOKUP(R39,'12 лет'!$Q$4:$U$75,5),IF(E39=11,VLOOKUP(R39,'11 лет'!$U$4:$Z$75,6),IF(E39=13,VLOOKUP(R39,'13 лет'!$T$4:$Y$75,6), IF(E39=14, VLOOKUP(R39,'14 лет'!$Y$4:$AD$74,6),""))))</f>
        <v/>
      </c>
      <c r="T39" s="171">
        <v>-20</v>
      </c>
      <c r="U39" s="249" t="str">
        <f ca="1" xml:space="preserve"> IF(E39=12,VLOOKUP(T39,'12 лет'!$T$4:$U$75,2),IF(E39=11,VLOOKUP(T39,'11 лет'!$Y$4:$Z$75,2),IF(E39=13,VLOOKUP(T39,'13 лет'!$X$4:$Y$75,2), IF(E39=14,VLOOKUP(T39,'14 лет'!$AC$4:$AD$74,2),""))))</f>
        <v/>
      </c>
      <c r="V39" s="175"/>
      <c r="W39" s="249" t="str">
        <f ca="1">IF(E39=12,VLOOKUP(V39,'12 лет'!$L$4:$O$75,4),IF(E39=11,VLOOKUP(V39,'11 лет'!$Q$3:$S$76,3),IF(E39=13,VLOOKUP(V39,'13 лет'!$P$3:$R$75,3), IF(E39=14, VLOOKUP(V39,'14 лет'!$U$3:$W$74,3),""))))</f>
        <v/>
      </c>
      <c r="X39" s="175"/>
      <c r="Y39" s="169" t="str">
        <f ca="1">IF(E39&lt;=9+OR(10),VLOOKUP(X39,'12 лет'!$P$3:$U$75,6),IF(E39&lt;=11+OR(12),VLOOKUP(X39,'11 лет'!$T$3:$Z$75,7),IF(E39&lt;=13+OR(14)+OR(15),VLOOKUP(X39,'13 лет'!$S$3:$Y$75,7), IF(E39&lt;=16+OR(17),VLOOKUP(X39,'14 лет'!$X$3:$AD$75,7),""))))</f>
        <v/>
      </c>
      <c r="Z39" s="175"/>
      <c r="AA39" s="176" t="str">
        <f ca="1">IF(E39&lt;=9+OR(10),"Нет",IF(E39&lt;=11+OR(12),"Нет",IF(E39&lt;=13+OR(14)+OR(15),"Нет", IF(E39&lt;=16+OR(17), VLOOKUP(Z39,'14 лет'!$V$3:$W$74,2),""))))</f>
        <v/>
      </c>
      <c r="AB39" s="268">
        <f t="shared" ca="1" si="3"/>
        <v>0</v>
      </c>
      <c r="AC39" s="269">
        <f t="shared" ca="1" si="2"/>
        <v>24</v>
      </c>
    </row>
    <row r="40" spans="1:29" ht="15.75">
      <c r="A40" s="108"/>
      <c r="B40" s="109"/>
      <c r="C40" s="110"/>
      <c r="D40" s="110"/>
      <c r="E40" s="267">
        <f t="shared" ca="1" si="0"/>
        <v>125</v>
      </c>
      <c r="F40" s="168"/>
      <c r="G40" s="249" t="str">
        <f ca="1">IF(E40=11,"Нет",IF(E40=12,"Нет",IF(E40=13,VLOOKUP(F40,'13 лет'!$O$3:$R$75,4), IF(E40=14,VLOOKUP(F40,'14 лет'!$T$3:$W$75,4),""))))</f>
        <v/>
      </c>
      <c r="H40" s="170"/>
      <c r="I40" s="169" t="str">
        <f ca="1">IF(E40&lt;=9+OR(10),VLOOKUP(H40,'12 лет'!$B$3:$D$75,3),IF(E40&lt;=11+OR(12),"Нет",IF(E40&lt;=13+OR(14)+OR(15),"Нет",IF(E40&lt;=16+OR(17),VLOOKUP(H40,'14 лет'!$S$3:$W$75,5),""))))</f>
        <v/>
      </c>
      <c r="J40" s="170"/>
      <c r="K40" s="249" t="str">
        <f ca="1">IF(E40=12,VLOOKUP(J40,'12 лет'!$M$4:$O$75,3),IF(E40=11,VLOOKUP(J40,'11 лет'!$O$3:$S$76,5),IF(E40=13,VLOOKUP(J40,'13 лет'!$N$3:$R$75,5), IF(E40=14,VLOOKUP(J40,'14 лет'!$R$3:$W$75,6),""))))</f>
        <v/>
      </c>
      <c r="L40" s="168"/>
      <c r="M40" s="169" t="str">
        <f ca="1">IF(E40&lt;11,"Нет",IF(E40&lt;=11+OR(12),VLOOKUP(L40,'11 лет'!$V$4:$Z$75,5),IF(E40&lt;=13+OR(14)+OR(15),VLOOKUP(L40,'13 лет'!$U$4:$Y$75,5), IF(E40&lt;=16+OR(17),VLOOKUP(L40,'14 лет'!$Z$3:$AD$75,5),""))))</f>
        <v/>
      </c>
      <c r="N40" s="168"/>
      <c r="O40" s="249" t="str">
        <f ca="1">IF(E40=12,VLOOKUP(N40,'12 лет'!$S$4:$U$75,3),IF(E40=11,VLOOKUP(N40,'11 лет'!$X$3:$Z$76,3),IF(E40=13,VLOOKUP(N40,'13 лет'!$W$4:$Y$75,3), IF(E40=14,VLOOKUP(N40,'14 лет'!$AB$3:$AD$75,3),""))))</f>
        <v/>
      </c>
      <c r="P40" s="168"/>
      <c r="Q40" s="249" t="str">
        <f ca="1">IF(E40=12,VLOOKUP(P40,'12 лет'!$R$4:$U$75,4),IF(E40=11,VLOOKUP(P40,'11 лет'!$W$4:$Z$75,4),IF(E40=13,VLOOKUP(P40,'13 лет'!$V$4:$Y$75,4), IF(E40=14, VLOOKUP(P40,'14 лет'!$AA$4:$AD$74,4),""))))</f>
        <v/>
      </c>
      <c r="R40" s="168"/>
      <c r="S40" s="249" t="str">
        <f ca="1">IF(E40=12,VLOOKUP(R40,'12 лет'!$Q$4:$U$75,5),IF(E40=11,VLOOKUP(R40,'11 лет'!$U$4:$Z$75,6),IF(E40=13,VLOOKUP(R40,'13 лет'!$T$4:$Y$75,6), IF(E40=14, VLOOKUP(R40,'14 лет'!$Y$4:$AD$74,6),""))))</f>
        <v/>
      </c>
      <c r="T40" s="171">
        <v>-20</v>
      </c>
      <c r="U40" s="249" t="str">
        <f ca="1" xml:space="preserve"> IF(E40=12,VLOOKUP(T40,'12 лет'!$T$4:$U$75,2),IF(E40=11,VLOOKUP(T40,'11 лет'!$Y$4:$Z$75,2),IF(E40=13,VLOOKUP(T40,'13 лет'!$X$4:$Y$75,2), IF(E40=14,VLOOKUP(T40,'14 лет'!$AC$4:$AD$74,2),""))))</f>
        <v/>
      </c>
      <c r="V40" s="175"/>
      <c r="W40" s="249" t="str">
        <f ca="1">IF(E40=12,VLOOKUP(V40,'12 лет'!$L$4:$O$75,4),IF(E40=11,VLOOKUP(V40,'11 лет'!$Q$3:$S$76,3),IF(E40=13,VLOOKUP(V40,'13 лет'!$P$3:$R$75,3), IF(E40=14, VLOOKUP(V40,'14 лет'!$U$3:$W$74,3),""))))</f>
        <v/>
      </c>
      <c r="X40" s="175"/>
      <c r="Y40" s="169" t="str">
        <f ca="1">IF(E40&lt;=9+OR(10),VLOOKUP(X40,'12 лет'!$P$3:$U$75,6),IF(E40&lt;=11+OR(12),VLOOKUP(X40,'11 лет'!$T$3:$Z$75,7),IF(E40&lt;=13+OR(14)+OR(15),VLOOKUP(X40,'13 лет'!$S$3:$Y$75,7), IF(E40&lt;=16+OR(17),VLOOKUP(X40,'14 лет'!$X$3:$AD$75,7),""))))</f>
        <v/>
      </c>
      <c r="Z40" s="175"/>
      <c r="AA40" s="176" t="str">
        <f ca="1">IF(E40&lt;=9+OR(10),"Нет",IF(E40&lt;=11+OR(12),"Нет",IF(E40&lt;=13+OR(14)+OR(15),"Нет", IF(E40&lt;=16+OR(17), VLOOKUP(Z40,'14 лет'!$V$3:$W$74,2),""))))</f>
        <v/>
      </c>
      <c r="AB40" s="268">
        <f t="shared" ca="1" si="3"/>
        <v>0</v>
      </c>
      <c r="AC40" s="269">
        <f t="shared" ca="1" si="2"/>
        <v>24</v>
      </c>
    </row>
    <row r="41" spans="1:29" ht="15.75">
      <c r="A41" s="108"/>
      <c r="B41" s="109"/>
      <c r="C41" s="110"/>
      <c r="D41" s="110"/>
      <c r="E41" s="267">
        <f t="shared" ca="1" si="0"/>
        <v>125</v>
      </c>
      <c r="F41" s="168"/>
      <c r="G41" s="249" t="str">
        <f ca="1">IF(E41=11,"Нет",IF(E41=12,"Нет",IF(E41=13,VLOOKUP(F41,'13 лет'!$O$3:$R$75,4), IF(E41=14,VLOOKUP(F41,'14 лет'!$T$3:$W$75,4),""))))</f>
        <v/>
      </c>
      <c r="H41" s="170"/>
      <c r="I41" s="169" t="str">
        <f ca="1">IF(E41&lt;=9+OR(10),VLOOKUP(H41,'12 лет'!$B$3:$D$75,3),IF(E41&lt;=11+OR(12),"Нет",IF(E41&lt;=13+OR(14)+OR(15),"Нет",IF(E41&lt;=16+OR(17),VLOOKUP(H41,'14 лет'!$S$3:$W$75,5),""))))</f>
        <v/>
      </c>
      <c r="J41" s="170"/>
      <c r="K41" s="249" t="str">
        <f ca="1">IF(E41=12,VLOOKUP(J41,'12 лет'!$M$4:$O$75,3),IF(E41=11,VLOOKUP(J41,'11 лет'!$O$3:$S$76,5),IF(E41=13,VLOOKUP(J41,'13 лет'!$N$3:$R$75,5), IF(E41=14,VLOOKUP(J41,'14 лет'!$R$3:$W$75,6),""))))</f>
        <v/>
      </c>
      <c r="L41" s="168"/>
      <c r="M41" s="169" t="str">
        <f ca="1">IF(E41&lt;11,"Нет",IF(E41&lt;=11+OR(12),VLOOKUP(L41,'11 лет'!$V$4:$Z$75,5),IF(E41&lt;=13+OR(14)+OR(15),VLOOKUP(L41,'13 лет'!$U$4:$Y$75,5), IF(E41&lt;=16+OR(17),VLOOKUP(L41,'14 лет'!$Z$3:$AD$75,5),""))))</f>
        <v/>
      </c>
      <c r="N41" s="168"/>
      <c r="O41" s="249" t="str">
        <f ca="1">IF(E41=12,VLOOKUP(N41,'12 лет'!$S$4:$U$75,3),IF(E41=11,VLOOKUP(N41,'11 лет'!$X$3:$Z$76,3),IF(E41=13,VLOOKUP(N41,'13 лет'!$W$4:$Y$75,3), IF(E41=14,VLOOKUP(N41,'14 лет'!$AB$3:$AD$75,3),""))))</f>
        <v/>
      </c>
      <c r="P41" s="168"/>
      <c r="Q41" s="249" t="str">
        <f ca="1">IF(E41=12,VLOOKUP(P41,'12 лет'!$R$4:$U$75,4),IF(E41=11,VLOOKUP(P41,'11 лет'!$W$4:$Z$75,4),IF(E41=13,VLOOKUP(P41,'13 лет'!$V$4:$Y$75,4), IF(E41=14, VLOOKUP(P41,'14 лет'!$AA$4:$AD$74,4),""))))</f>
        <v/>
      </c>
      <c r="R41" s="168"/>
      <c r="S41" s="249" t="str">
        <f ca="1">IF(E41=12,VLOOKUP(R41,'12 лет'!$Q$4:$U$75,5),IF(E41=11,VLOOKUP(R41,'11 лет'!$U$4:$Z$75,6),IF(E41=13,VLOOKUP(R41,'13 лет'!$T$4:$Y$75,6), IF(E41=14, VLOOKUP(R41,'14 лет'!$Y$4:$AD$74,6),""))))</f>
        <v/>
      </c>
      <c r="T41" s="171">
        <v>-20</v>
      </c>
      <c r="U41" s="249" t="str">
        <f ca="1" xml:space="preserve"> IF(E41=12,VLOOKUP(T41,'12 лет'!$T$4:$U$75,2),IF(E41=11,VLOOKUP(T41,'11 лет'!$Y$4:$Z$75,2),IF(E41=13,VLOOKUP(T41,'13 лет'!$X$4:$Y$75,2), IF(E41=14,VLOOKUP(T41,'14 лет'!$AC$4:$AD$74,2),""))))</f>
        <v/>
      </c>
      <c r="V41" s="175"/>
      <c r="W41" s="249" t="str">
        <f ca="1">IF(E41=12,VLOOKUP(V41,'12 лет'!$L$4:$O$75,4),IF(E41=11,VLOOKUP(V41,'11 лет'!$Q$3:$S$76,3),IF(E41=13,VLOOKUP(V41,'13 лет'!$P$3:$R$75,3), IF(E41=14, VLOOKUP(V41,'14 лет'!$U$3:$W$74,3),""))))</f>
        <v/>
      </c>
      <c r="X41" s="175"/>
      <c r="Y41" s="169" t="str">
        <f ca="1">IF(E41&lt;=9+OR(10),VLOOKUP(X41,'12 лет'!$P$3:$U$75,6),IF(E41&lt;=11+OR(12),VLOOKUP(X41,'11 лет'!$T$3:$Z$75,7),IF(E41&lt;=13+OR(14)+OR(15),VLOOKUP(X41,'13 лет'!$S$3:$Y$75,7), IF(E41&lt;=16+OR(17),VLOOKUP(X41,'14 лет'!$X$3:$AD$75,7),""))))</f>
        <v/>
      </c>
      <c r="Z41" s="175"/>
      <c r="AA41" s="176" t="str">
        <f ca="1">IF(E41&lt;=9+OR(10),"Нет",IF(E41&lt;=11+OR(12),"Нет",IF(E41&lt;=13+OR(14)+OR(15),"Нет", IF(E41&lt;=16+OR(17), VLOOKUP(Z41,'14 лет'!$V$3:$W$74,2),""))))</f>
        <v/>
      </c>
      <c r="AB41" s="268">
        <f t="shared" ca="1" si="3"/>
        <v>0</v>
      </c>
      <c r="AC41" s="269">
        <f t="shared" ca="1" si="2"/>
        <v>24</v>
      </c>
    </row>
    <row r="42" spans="1:29" ht="15.75">
      <c r="A42" s="108"/>
      <c r="B42" s="109"/>
      <c r="C42" s="110"/>
      <c r="D42" s="110"/>
      <c r="E42" s="267">
        <f t="shared" ca="1" si="0"/>
        <v>125</v>
      </c>
      <c r="F42" s="168"/>
      <c r="G42" s="249" t="str">
        <f ca="1">IF(E42=11,"Нет",IF(E42=12,"Нет",IF(E42=13,VLOOKUP(F42,'13 лет'!$O$3:$R$75,4), IF(E42=14,VLOOKUP(F42,'14 лет'!$T$3:$W$75,4),""))))</f>
        <v/>
      </c>
      <c r="H42" s="170"/>
      <c r="I42" s="169" t="str">
        <f ca="1">IF(E42&lt;=9+OR(10),VLOOKUP(H42,'12 лет'!$B$3:$D$75,3),IF(E42&lt;=11+OR(12),"Нет",IF(E42&lt;=13+OR(14)+OR(15),"Нет",IF(E42&lt;=16+OR(17),VLOOKUP(H42,'14 лет'!$S$3:$W$75,5),""))))</f>
        <v/>
      </c>
      <c r="J42" s="170"/>
      <c r="K42" s="249" t="str">
        <f ca="1">IF(E42=12,VLOOKUP(J42,'12 лет'!$M$4:$O$75,3),IF(E42=11,VLOOKUP(J42,'11 лет'!$O$3:$S$76,5),IF(E42=13,VLOOKUP(J42,'13 лет'!$N$3:$R$75,5), IF(E42=14,VLOOKUP(J42,'14 лет'!$R$3:$W$75,6),""))))</f>
        <v/>
      </c>
      <c r="L42" s="168"/>
      <c r="M42" s="169" t="str">
        <f ca="1">IF(E42&lt;11,"Нет",IF(E42&lt;=11+OR(12),VLOOKUP(L42,'11 лет'!$V$4:$Z$75,5),IF(E42&lt;=13+OR(14)+OR(15),VLOOKUP(L42,'13 лет'!$U$4:$Y$75,5), IF(E42&lt;=16+OR(17),VLOOKUP(L42,'14 лет'!$Z$3:$AD$75,5),""))))</f>
        <v/>
      </c>
      <c r="N42" s="168"/>
      <c r="O42" s="249" t="str">
        <f ca="1">IF(E42=12,VLOOKUP(N42,'12 лет'!$S$4:$U$75,3),IF(E42=11,VLOOKUP(N42,'11 лет'!$X$3:$Z$76,3),IF(E42=13,VLOOKUP(N42,'13 лет'!$W$4:$Y$75,3), IF(E42=14,VLOOKUP(N42,'14 лет'!$AB$3:$AD$75,3),""))))</f>
        <v/>
      </c>
      <c r="P42" s="168"/>
      <c r="Q42" s="249" t="str">
        <f ca="1">IF(E42=12,VLOOKUP(P42,'12 лет'!$R$4:$U$75,4),IF(E42=11,VLOOKUP(P42,'11 лет'!$W$4:$Z$75,4),IF(E42=13,VLOOKUP(P42,'13 лет'!$V$4:$Y$75,4), IF(E42=14, VLOOKUP(P42,'14 лет'!$AA$4:$AD$74,4),""))))</f>
        <v/>
      </c>
      <c r="R42" s="168"/>
      <c r="S42" s="249" t="str">
        <f ca="1">IF(E42=12,VLOOKUP(R42,'12 лет'!$Q$4:$U$75,5),IF(E42=11,VLOOKUP(R42,'11 лет'!$U$4:$Z$75,6),IF(E42=13,VLOOKUP(R42,'13 лет'!$T$4:$Y$75,6), IF(E42=14, VLOOKUP(R42,'14 лет'!$Y$4:$AD$74,6),""))))</f>
        <v/>
      </c>
      <c r="T42" s="171">
        <v>-20</v>
      </c>
      <c r="U42" s="249" t="str">
        <f ca="1" xml:space="preserve"> IF(E42=12,VLOOKUP(T42,'12 лет'!$T$4:$U$75,2),IF(E42=11,VLOOKUP(T42,'11 лет'!$Y$4:$Z$75,2),IF(E42=13,VLOOKUP(T42,'13 лет'!$X$4:$Y$75,2), IF(E42=14,VLOOKUP(T42,'14 лет'!$AC$4:$AD$74,2),""))))</f>
        <v/>
      </c>
      <c r="V42" s="175"/>
      <c r="W42" s="249" t="str">
        <f ca="1">IF(E42=12,VLOOKUP(V42,'12 лет'!$L$4:$O$75,4),IF(E42=11,VLOOKUP(V42,'11 лет'!$Q$3:$S$76,3),IF(E42=13,VLOOKUP(V42,'13 лет'!$P$3:$R$75,3), IF(E42=14, VLOOKUP(V42,'14 лет'!$U$3:$W$74,3),""))))</f>
        <v/>
      </c>
      <c r="X42" s="175"/>
      <c r="Y42" s="169" t="str">
        <f ca="1">IF(E42&lt;=9+OR(10),VLOOKUP(X42,'12 лет'!$P$3:$U$75,6),IF(E42&lt;=11+OR(12),VLOOKUP(X42,'11 лет'!$T$3:$Z$75,7),IF(E42&lt;=13+OR(14)+OR(15),VLOOKUP(X42,'13 лет'!$S$3:$Y$75,7), IF(E42&lt;=16+OR(17),VLOOKUP(X42,'14 лет'!$X$3:$AD$75,7),""))))</f>
        <v/>
      </c>
      <c r="Z42" s="175"/>
      <c r="AA42" s="176" t="str">
        <f ca="1">IF(E42&lt;=9+OR(10),"Нет",IF(E42&lt;=11+OR(12),"Нет",IF(E42&lt;=13+OR(14)+OR(15),"Нет", IF(E42&lt;=16+OR(17), VLOOKUP(Z42,'14 лет'!$V$3:$W$74,2),""))))</f>
        <v/>
      </c>
      <c r="AB42" s="268">
        <f t="shared" ca="1" si="3"/>
        <v>0</v>
      </c>
      <c r="AC42" s="269">
        <f t="shared" ca="1" si="2"/>
        <v>24</v>
      </c>
    </row>
    <row r="43" spans="1:29" ht="15.75">
      <c r="A43" s="108"/>
      <c r="B43" s="109"/>
      <c r="C43" s="110"/>
      <c r="D43" s="110"/>
      <c r="E43" s="267">
        <f t="shared" ca="1" si="0"/>
        <v>125</v>
      </c>
      <c r="F43" s="168"/>
      <c r="G43" s="249" t="str">
        <f ca="1">IF(E43=11,"Нет",IF(E43=12,"Нет",IF(E43=13,VLOOKUP(F43,'13 лет'!$O$3:$R$75,4), IF(E43=14,VLOOKUP(F43,'14 лет'!$T$3:$W$75,4),""))))</f>
        <v/>
      </c>
      <c r="H43" s="170"/>
      <c r="I43" s="169" t="str">
        <f ca="1">IF(E43&lt;=9+OR(10),VLOOKUP(H43,'12 лет'!$B$3:$D$75,3),IF(E43&lt;=11+OR(12),"Нет",IF(E43&lt;=13+OR(14)+OR(15),"Нет",IF(E43&lt;=16+OR(17),VLOOKUP(H43,'14 лет'!$S$3:$W$75,5),""))))</f>
        <v/>
      </c>
      <c r="J43" s="170"/>
      <c r="K43" s="249" t="str">
        <f ca="1">IF(E43=12,VLOOKUP(J43,'12 лет'!$M$4:$O$75,3),IF(E43=11,VLOOKUP(J43,'11 лет'!$O$3:$S$76,5),IF(E43=13,VLOOKUP(J43,'13 лет'!$N$3:$R$75,5), IF(E43=14,VLOOKUP(J43,'14 лет'!$R$3:$W$75,6),""))))</f>
        <v/>
      </c>
      <c r="L43" s="168"/>
      <c r="M43" s="169" t="str">
        <f ca="1">IF(E43&lt;11,"Нет",IF(E43&lt;=11+OR(12),VLOOKUP(L43,'11 лет'!$V$4:$Z$75,5),IF(E43&lt;=13+OR(14)+OR(15),VLOOKUP(L43,'13 лет'!$U$4:$Y$75,5), IF(E43&lt;=16+OR(17),VLOOKUP(L43,'14 лет'!$Z$3:$AD$75,5),""))))</f>
        <v/>
      </c>
      <c r="N43" s="168"/>
      <c r="O43" s="249" t="str">
        <f ca="1">IF(E43=12,VLOOKUP(N43,'12 лет'!$S$4:$U$75,3),IF(E43=11,VLOOKUP(N43,'11 лет'!$X$3:$Z$76,3),IF(E43=13,VLOOKUP(N43,'13 лет'!$W$4:$Y$75,3), IF(E43=14,VLOOKUP(N43,'14 лет'!$AB$3:$AD$75,3),""))))</f>
        <v/>
      </c>
      <c r="P43" s="168"/>
      <c r="Q43" s="249" t="str">
        <f ca="1">IF(E43=12,VLOOKUP(P43,'12 лет'!$R$4:$U$75,4),IF(E43=11,VLOOKUP(P43,'11 лет'!$W$4:$Z$75,4),IF(E43=13,VLOOKUP(P43,'13 лет'!$V$4:$Y$75,4), IF(E43=14, VLOOKUP(P43,'14 лет'!$AA$4:$AD$74,4),""))))</f>
        <v/>
      </c>
      <c r="R43" s="168"/>
      <c r="S43" s="249" t="str">
        <f ca="1">IF(E43=12,VLOOKUP(R43,'12 лет'!$Q$4:$U$75,5),IF(E43=11,VLOOKUP(R43,'11 лет'!$U$4:$Z$75,6),IF(E43=13,VLOOKUP(R43,'13 лет'!$T$4:$Y$75,6), IF(E43=14, VLOOKUP(R43,'14 лет'!$Y$4:$AD$74,6),""))))</f>
        <v/>
      </c>
      <c r="T43" s="171">
        <v>-20</v>
      </c>
      <c r="U43" s="249" t="str">
        <f ca="1" xml:space="preserve"> IF(E43=12,VLOOKUP(T43,'12 лет'!$T$4:$U$75,2),IF(E43=11,VLOOKUP(T43,'11 лет'!$Y$4:$Z$75,2),IF(E43=13,VLOOKUP(T43,'13 лет'!$X$4:$Y$75,2), IF(E43=14,VLOOKUP(T43,'14 лет'!$AC$4:$AD$74,2),""))))</f>
        <v/>
      </c>
      <c r="V43" s="175"/>
      <c r="W43" s="249" t="str">
        <f ca="1">IF(E43=12,VLOOKUP(V43,'12 лет'!$L$4:$O$75,4),IF(E43=11,VLOOKUP(V43,'11 лет'!$Q$3:$S$76,3),IF(E43=13,VLOOKUP(V43,'13 лет'!$P$3:$R$75,3), IF(E43=14, VLOOKUP(V43,'14 лет'!$U$3:$W$74,3),""))))</f>
        <v/>
      </c>
      <c r="X43" s="175"/>
      <c r="Y43" s="169" t="str">
        <f ca="1">IF(E43&lt;=9+OR(10),VLOOKUP(X43,'12 лет'!$P$3:$U$75,6),IF(E43&lt;=11+OR(12),VLOOKUP(X43,'11 лет'!$T$3:$Z$75,7),IF(E43&lt;=13+OR(14)+OR(15),VLOOKUP(X43,'13 лет'!$S$3:$Y$75,7), IF(E43&lt;=16+OR(17),VLOOKUP(X43,'14 лет'!$X$3:$AD$75,7),""))))</f>
        <v/>
      </c>
      <c r="Z43" s="175"/>
      <c r="AA43" s="176" t="str">
        <f ca="1">IF(E43&lt;=9+OR(10),"Нет",IF(E43&lt;=11+OR(12),"Нет",IF(E43&lt;=13+OR(14)+OR(15),"Нет", IF(E43&lt;=16+OR(17), VLOOKUP(Z43,'14 лет'!$V$3:$W$74,2),""))))</f>
        <v/>
      </c>
      <c r="AB43" s="268">
        <f t="shared" ca="1" si="3"/>
        <v>0</v>
      </c>
      <c r="AC43" s="269">
        <f t="shared" ca="1" si="2"/>
        <v>24</v>
      </c>
    </row>
    <row r="44" spans="1:29" ht="15.75">
      <c r="A44" s="108"/>
      <c r="B44" s="109"/>
      <c r="C44" s="110"/>
      <c r="D44" s="110"/>
      <c r="E44" s="267">
        <f t="shared" ca="1" si="0"/>
        <v>125</v>
      </c>
      <c r="F44" s="168"/>
      <c r="G44" s="249" t="str">
        <f ca="1">IF(E44=11,"Нет",IF(E44=12,"Нет",IF(E44=13,VLOOKUP(F44,'13 лет'!$O$3:$R$75,4), IF(E44=14,VLOOKUP(F44,'14 лет'!$T$3:$W$75,4),""))))</f>
        <v/>
      </c>
      <c r="H44" s="170"/>
      <c r="I44" s="169" t="str">
        <f ca="1">IF(E44&lt;=9+OR(10),VLOOKUP(H44,'12 лет'!$B$3:$D$75,3),IF(E44&lt;=11+OR(12),"Нет",IF(E44&lt;=13+OR(14)+OR(15),"Нет",IF(E44&lt;=16+OR(17),VLOOKUP(H44,'14 лет'!$S$3:$W$75,5),""))))</f>
        <v/>
      </c>
      <c r="J44" s="170"/>
      <c r="K44" s="249" t="str">
        <f ca="1">IF(E44=12,VLOOKUP(J44,'12 лет'!$M$4:$O$75,3),IF(E44=11,VLOOKUP(J44,'11 лет'!$O$3:$S$76,5),IF(E44=13,VLOOKUP(J44,'13 лет'!$N$3:$R$75,5), IF(E44=14,VLOOKUP(J44,'14 лет'!$R$3:$W$75,6),""))))</f>
        <v/>
      </c>
      <c r="L44" s="168"/>
      <c r="M44" s="169" t="str">
        <f ca="1">IF(E44&lt;11,"Нет",IF(E44&lt;=11+OR(12),VLOOKUP(L44,'11 лет'!$V$4:$Z$75,5),IF(E44&lt;=13+OR(14)+OR(15),VLOOKUP(L44,'13 лет'!$U$4:$Y$75,5), IF(E44&lt;=16+OR(17),VLOOKUP(L44,'14 лет'!$Z$3:$AD$75,5),""))))</f>
        <v/>
      </c>
      <c r="N44" s="168"/>
      <c r="O44" s="249" t="str">
        <f ca="1">IF(E44=12,VLOOKUP(N44,'12 лет'!$S$4:$U$75,3),IF(E44=11,VLOOKUP(N44,'11 лет'!$X$3:$Z$76,3),IF(E44=13,VLOOKUP(N44,'13 лет'!$W$4:$Y$75,3), IF(E44=14,VLOOKUP(N44,'14 лет'!$AB$3:$AD$75,3),""))))</f>
        <v/>
      </c>
      <c r="P44" s="168"/>
      <c r="Q44" s="249" t="str">
        <f ca="1">IF(E44=12,VLOOKUP(P44,'12 лет'!$R$4:$U$75,4),IF(E44=11,VLOOKUP(P44,'11 лет'!$W$4:$Z$75,4),IF(E44=13,VLOOKUP(P44,'13 лет'!$V$4:$Y$75,4), IF(E44=14, VLOOKUP(P44,'14 лет'!$AA$4:$AD$74,4),""))))</f>
        <v/>
      </c>
      <c r="R44" s="168"/>
      <c r="S44" s="249" t="str">
        <f ca="1">IF(E44=12,VLOOKUP(R44,'12 лет'!$Q$4:$U$75,5),IF(E44=11,VLOOKUP(R44,'11 лет'!$U$4:$Z$75,6),IF(E44=13,VLOOKUP(R44,'13 лет'!$T$4:$Y$75,6), IF(E44=14, VLOOKUP(R44,'14 лет'!$Y$4:$AD$74,6),""))))</f>
        <v/>
      </c>
      <c r="T44" s="171">
        <v>-20</v>
      </c>
      <c r="U44" s="249" t="str">
        <f ca="1" xml:space="preserve"> IF(E44=12,VLOOKUP(T44,'12 лет'!$T$4:$U$75,2),IF(E44=11,VLOOKUP(T44,'11 лет'!$Y$4:$Z$75,2),IF(E44=13,VLOOKUP(T44,'13 лет'!$X$4:$Y$75,2), IF(E44=14,VLOOKUP(T44,'14 лет'!$AC$4:$AD$74,2),""))))</f>
        <v/>
      </c>
      <c r="V44" s="175"/>
      <c r="W44" s="249" t="str">
        <f ca="1">IF(E44=12,VLOOKUP(V44,'12 лет'!$L$4:$O$75,4),IF(E44=11,VLOOKUP(V44,'11 лет'!$Q$3:$S$76,3),IF(E44=13,VLOOKUP(V44,'13 лет'!$P$3:$R$75,3), IF(E44=14, VLOOKUP(V44,'14 лет'!$U$3:$W$74,3),""))))</f>
        <v/>
      </c>
      <c r="X44" s="175"/>
      <c r="Y44" s="169" t="str">
        <f ca="1">IF(E44&lt;=9+OR(10),VLOOKUP(X44,'12 лет'!$P$3:$U$75,6),IF(E44&lt;=11+OR(12),VLOOKUP(X44,'11 лет'!$T$3:$Z$75,7),IF(E44&lt;=13+OR(14)+OR(15),VLOOKUP(X44,'13 лет'!$S$3:$Y$75,7), IF(E44&lt;=16+OR(17),VLOOKUP(X44,'14 лет'!$X$3:$AD$75,7),""))))</f>
        <v/>
      </c>
      <c r="Z44" s="175"/>
      <c r="AA44" s="176" t="str">
        <f ca="1">IF(E44&lt;=9+OR(10),"Нет",IF(E44&lt;=11+OR(12),"Нет",IF(E44&lt;=13+OR(14)+OR(15),"Нет", IF(E44&lt;=16+OR(17), VLOOKUP(Z44,'14 лет'!$V$3:$W$74,2),""))))</f>
        <v/>
      </c>
      <c r="AB44" s="268">
        <f t="shared" ca="1" si="3"/>
        <v>0</v>
      </c>
      <c r="AC44" s="269">
        <f t="shared" ca="1" si="2"/>
        <v>24</v>
      </c>
    </row>
    <row r="45" spans="1:29" ht="15.75">
      <c r="A45" s="108"/>
      <c r="B45" s="109"/>
      <c r="C45" s="110"/>
      <c r="D45" s="110"/>
      <c r="E45" s="267">
        <f t="shared" ca="1" si="0"/>
        <v>125</v>
      </c>
      <c r="F45" s="168"/>
      <c r="G45" s="249" t="str">
        <f ca="1">IF(E45=11,"Нет",IF(E45=12,"Нет",IF(E45=13,VLOOKUP(F45,'13 лет'!$O$3:$R$75,4), IF(E45=14,VLOOKUP(F45,'14 лет'!$T$3:$W$75,4),""))))</f>
        <v/>
      </c>
      <c r="H45" s="170"/>
      <c r="I45" s="169" t="str">
        <f ca="1">IF(E45&lt;=9+OR(10),VLOOKUP(H45,'12 лет'!$B$3:$D$75,3),IF(E45&lt;=11+OR(12),"Нет",IF(E45&lt;=13+OR(14)+OR(15),"Нет",IF(E45&lt;=16+OR(17),VLOOKUP(H45,'14 лет'!$S$3:$W$75,5),""))))</f>
        <v/>
      </c>
      <c r="J45" s="170"/>
      <c r="K45" s="249" t="str">
        <f ca="1">IF(E45=12,VLOOKUP(J45,'12 лет'!$M$4:$O$75,3),IF(E45=11,VLOOKUP(J45,'11 лет'!$O$3:$S$76,5),IF(E45=13,VLOOKUP(J45,'13 лет'!$N$3:$R$75,5), IF(E45=14,VLOOKUP(J45,'14 лет'!$R$3:$W$75,6),""))))</f>
        <v/>
      </c>
      <c r="L45" s="168"/>
      <c r="M45" s="169" t="str">
        <f ca="1">IF(E45&lt;11,"Нет",IF(E45&lt;=11+OR(12),VLOOKUP(L45,'11 лет'!$V$4:$Z$75,5),IF(E45&lt;=13+OR(14)+OR(15),VLOOKUP(L45,'13 лет'!$U$4:$Y$75,5), IF(E45&lt;=16+OR(17),VLOOKUP(L45,'14 лет'!$Z$3:$AD$75,5),""))))</f>
        <v/>
      </c>
      <c r="N45" s="168"/>
      <c r="O45" s="249" t="str">
        <f ca="1">IF(E45=12,VLOOKUP(N45,'12 лет'!$S$4:$U$75,3),IF(E45=11,VLOOKUP(N45,'11 лет'!$X$3:$Z$76,3),IF(E45=13,VLOOKUP(N45,'13 лет'!$W$4:$Y$75,3), IF(E45=14,VLOOKUP(N45,'14 лет'!$AB$3:$AD$75,3),""))))</f>
        <v/>
      </c>
      <c r="P45" s="168"/>
      <c r="Q45" s="249" t="str">
        <f ca="1">IF(E45=12,VLOOKUP(P45,'12 лет'!$R$4:$U$75,4),IF(E45=11,VLOOKUP(P45,'11 лет'!$W$4:$Z$75,4),IF(E45=13,VLOOKUP(P45,'13 лет'!$V$4:$Y$75,4), IF(E45=14, VLOOKUP(P45,'14 лет'!$AA$4:$AD$74,4),""))))</f>
        <v/>
      </c>
      <c r="R45" s="168"/>
      <c r="S45" s="249" t="str">
        <f ca="1">IF(E45=12,VLOOKUP(R45,'12 лет'!$Q$4:$U$75,5),IF(E45=11,VLOOKUP(R45,'11 лет'!$U$4:$Z$75,6),IF(E45=13,VLOOKUP(R45,'13 лет'!$T$4:$Y$75,6), IF(E45=14, VLOOKUP(R45,'14 лет'!$Y$4:$AD$74,6),""))))</f>
        <v/>
      </c>
      <c r="T45" s="171">
        <v>-20</v>
      </c>
      <c r="U45" s="249" t="str">
        <f ca="1" xml:space="preserve"> IF(E45=12,VLOOKUP(T45,'12 лет'!$T$4:$U$75,2),IF(E45=11,VLOOKUP(T45,'11 лет'!$Y$4:$Z$75,2),IF(E45=13,VLOOKUP(T45,'13 лет'!$X$4:$Y$75,2), IF(E45=14,VLOOKUP(T45,'14 лет'!$AC$4:$AD$74,2),""))))</f>
        <v/>
      </c>
      <c r="V45" s="175"/>
      <c r="W45" s="249" t="str">
        <f ca="1">IF(E45=12,VLOOKUP(V45,'12 лет'!$L$4:$O$75,4),IF(E45=11,VLOOKUP(V45,'11 лет'!$Q$3:$S$76,3),IF(E45=13,VLOOKUP(V45,'13 лет'!$P$3:$R$75,3), IF(E45=14, VLOOKUP(V45,'14 лет'!$U$3:$W$74,3),""))))</f>
        <v/>
      </c>
      <c r="X45" s="175"/>
      <c r="Y45" s="169" t="str">
        <f ca="1">IF(E45&lt;=9+OR(10),VLOOKUP(X45,'12 лет'!$P$3:$U$75,6),IF(E45&lt;=11+OR(12),VLOOKUP(X45,'11 лет'!$T$3:$Z$75,7),IF(E45&lt;=13+OR(14)+OR(15),VLOOKUP(X45,'13 лет'!$S$3:$Y$75,7), IF(E45&lt;=16+OR(17),VLOOKUP(X45,'14 лет'!$X$3:$AD$75,7),""))))</f>
        <v/>
      </c>
      <c r="Z45" s="175"/>
      <c r="AA45" s="176" t="str">
        <f ca="1">IF(E45&lt;=9+OR(10),"Нет",IF(E45&lt;=11+OR(12),"Нет",IF(E45&lt;=13+OR(14)+OR(15),"Нет", IF(E45&lt;=16+OR(17), VLOOKUP(Z45,'14 лет'!$V$3:$W$74,2),""))))</f>
        <v/>
      </c>
      <c r="AB45" s="268">
        <f t="shared" ca="1" si="3"/>
        <v>0</v>
      </c>
      <c r="AC45" s="269">
        <f t="shared" ca="1" si="2"/>
        <v>24</v>
      </c>
    </row>
    <row r="46" spans="1:29" ht="15.75">
      <c r="A46" s="108"/>
      <c r="B46" s="109"/>
      <c r="C46" s="110"/>
      <c r="D46" s="110"/>
      <c r="E46" s="267">
        <f t="shared" ca="1" si="0"/>
        <v>125</v>
      </c>
      <c r="F46" s="168"/>
      <c r="G46" s="249" t="str">
        <f ca="1">IF(E46=11,"Нет",IF(E46=12,"Нет",IF(E46=13,VLOOKUP(F46,'13 лет'!$O$3:$R$75,4), IF(E46=14,VLOOKUP(F46,'14 лет'!$T$3:$W$75,4),""))))</f>
        <v/>
      </c>
      <c r="H46" s="170"/>
      <c r="I46" s="169" t="str">
        <f ca="1">IF(E46&lt;=9+OR(10),VLOOKUP(H46,'12 лет'!$B$3:$D$75,3),IF(E46&lt;=11+OR(12),"Нет",IF(E46&lt;=13+OR(14)+OR(15),"Нет",IF(E46&lt;=16+OR(17),VLOOKUP(H46,'14 лет'!$S$3:$W$75,5),""))))</f>
        <v/>
      </c>
      <c r="J46" s="170"/>
      <c r="K46" s="249" t="str">
        <f ca="1">IF(E46=12,VLOOKUP(J46,'12 лет'!$M$4:$O$75,3),IF(E46=11,VLOOKUP(J46,'11 лет'!$O$3:$S$76,5),IF(E46=13,VLOOKUP(J46,'13 лет'!$N$3:$R$75,5), IF(E46=14,VLOOKUP(J46,'14 лет'!$R$3:$W$75,6),""))))</f>
        <v/>
      </c>
      <c r="L46" s="168"/>
      <c r="M46" s="169" t="str">
        <f ca="1">IF(E46&lt;11,"Нет",IF(E46&lt;=11+OR(12),VLOOKUP(L46,'11 лет'!$V$4:$Z$75,5),IF(E46&lt;=13+OR(14)+OR(15),VLOOKUP(L46,'13 лет'!$U$4:$Y$75,5), IF(E46&lt;=16+OR(17),VLOOKUP(L46,'14 лет'!$Z$3:$AD$75,5),""))))</f>
        <v/>
      </c>
      <c r="N46" s="168"/>
      <c r="O46" s="249" t="str">
        <f ca="1">IF(E46=12,VLOOKUP(N46,'12 лет'!$S$4:$U$75,3),IF(E46=11,VLOOKUP(N46,'11 лет'!$X$3:$Z$76,3),IF(E46=13,VLOOKUP(N46,'13 лет'!$W$4:$Y$75,3), IF(E46=14,VLOOKUP(N46,'14 лет'!$AB$3:$AD$75,3),""))))</f>
        <v/>
      </c>
      <c r="P46" s="168"/>
      <c r="Q46" s="249" t="str">
        <f ca="1">IF(E46=12,VLOOKUP(P46,'12 лет'!$R$4:$U$75,4),IF(E46=11,VLOOKUP(P46,'11 лет'!$W$4:$Z$75,4),IF(E46=13,VLOOKUP(P46,'13 лет'!$V$4:$Y$75,4), IF(E46=14, VLOOKUP(P46,'14 лет'!$AA$4:$AD$74,4),""))))</f>
        <v/>
      </c>
      <c r="R46" s="168"/>
      <c r="S46" s="249" t="str">
        <f ca="1">IF(E46=12,VLOOKUP(R46,'12 лет'!$Q$4:$U$75,5),IF(E46=11,VLOOKUP(R46,'11 лет'!$U$4:$Z$75,6),IF(E46=13,VLOOKUP(R46,'13 лет'!$T$4:$Y$75,6), IF(E46=14, VLOOKUP(R46,'14 лет'!$Y$4:$AD$74,6),""))))</f>
        <v/>
      </c>
      <c r="T46" s="171">
        <v>-20</v>
      </c>
      <c r="U46" s="249" t="str">
        <f ca="1" xml:space="preserve"> IF(E46=12,VLOOKUP(T46,'12 лет'!$T$4:$U$75,2),IF(E46=11,VLOOKUP(T46,'11 лет'!$Y$4:$Z$75,2),IF(E46=13,VLOOKUP(T46,'13 лет'!$X$4:$Y$75,2), IF(E46=14,VLOOKUP(T46,'14 лет'!$AC$4:$AD$74,2),""))))</f>
        <v/>
      </c>
      <c r="V46" s="175"/>
      <c r="W46" s="249" t="str">
        <f ca="1">IF(E46=12,VLOOKUP(V46,'12 лет'!$L$4:$O$75,4),IF(E46=11,VLOOKUP(V46,'11 лет'!$Q$3:$S$76,3),IF(E46=13,VLOOKUP(V46,'13 лет'!$P$3:$R$75,3), IF(E46=14, VLOOKUP(V46,'14 лет'!$U$3:$W$74,3),""))))</f>
        <v/>
      </c>
      <c r="X46" s="175"/>
      <c r="Y46" s="169" t="str">
        <f ca="1">IF(E46&lt;=9+OR(10),VLOOKUP(X46,'12 лет'!$P$3:$U$75,6),IF(E46&lt;=11+OR(12),VLOOKUP(X46,'11 лет'!$T$3:$Z$75,7),IF(E46&lt;=13+OR(14)+OR(15),VLOOKUP(X46,'13 лет'!$S$3:$Y$75,7), IF(E46&lt;=16+OR(17),VLOOKUP(X46,'14 лет'!$X$3:$AD$75,7),""))))</f>
        <v/>
      </c>
      <c r="Z46" s="175"/>
      <c r="AA46" s="176" t="str">
        <f ca="1">IF(E46&lt;=9+OR(10),"Нет",IF(E46&lt;=11+OR(12),"Нет",IF(E46&lt;=13+OR(14)+OR(15),"Нет", IF(E46&lt;=16+OR(17), VLOOKUP(Z46,'14 лет'!$V$3:$W$74,2),""))))</f>
        <v/>
      </c>
      <c r="AB46" s="268">
        <f t="shared" ca="1" si="3"/>
        <v>0</v>
      </c>
      <c r="AC46" s="269">
        <f t="shared" ca="1" si="2"/>
        <v>24</v>
      </c>
    </row>
    <row r="47" spans="1:29" ht="15.75">
      <c r="A47" s="108"/>
      <c r="B47" s="109"/>
      <c r="C47" s="110"/>
      <c r="D47" s="110"/>
      <c r="E47" s="267">
        <f t="shared" ca="1" si="0"/>
        <v>125</v>
      </c>
      <c r="F47" s="168"/>
      <c r="G47" s="249" t="str">
        <f ca="1">IF(E47=11,"Нет",IF(E47=12,"Нет",IF(E47=13,VLOOKUP(F47,'13 лет'!$O$3:$R$75,4), IF(E47=14,VLOOKUP(F47,'14 лет'!$T$3:$W$75,4),""))))</f>
        <v/>
      </c>
      <c r="H47" s="170"/>
      <c r="I47" s="169" t="str">
        <f ca="1">IF(E47&lt;=9+OR(10),VLOOKUP(H47,'12 лет'!$B$3:$D$75,3),IF(E47&lt;=11+OR(12),"Нет",IF(E47&lt;=13+OR(14)+OR(15),"Нет",IF(E47&lt;=16+OR(17),VLOOKUP(H47,'14 лет'!$S$3:$W$75,5),""))))</f>
        <v/>
      </c>
      <c r="J47" s="170"/>
      <c r="K47" s="249" t="str">
        <f ca="1">IF(E47=12,VLOOKUP(J47,'12 лет'!$M$4:$O$75,3),IF(E47=11,VLOOKUP(J47,'11 лет'!$O$3:$S$76,5),IF(E47=13,VLOOKUP(J47,'13 лет'!$N$3:$R$75,5), IF(E47=14,VLOOKUP(J47,'14 лет'!$R$3:$W$75,6),""))))</f>
        <v/>
      </c>
      <c r="L47" s="168"/>
      <c r="M47" s="169" t="str">
        <f ca="1">IF(E47&lt;11,"Нет",IF(E47&lt;=11+OR(12),VLOOKUP(L47,'11 лет'!$V$4:$Z$75,5),IF(E47&lt;=13+OR(14)+OR(15),VLOOKUP(L47,'13 лет'!$U$4:$Y$75,5), IF(E47&lt;=16+OR(17),VLOOKUP(L47,'14 лет'!$Z$3:$AD$75,5),""))))</f>
        <v/>
      </c>
      <c r="N47" s="168"/>
      <c r="O47" s="249" t="str">
        <f ca="1">IF(E47=12,VLOOKUP(N47,'12 лет'!$S$4:$U$75,3),IF(E47=11,VLOOKUP(N47,'11 лет'!$X$3:$Z$76,3),IF(E47=13,VLOOKUP(N47,'13 лет'!$W$4:$Y$75,3), IF(E47=14,VLOOKUP(N47,'14 лет'!$AB$3:$AD$75,3),""))))</f>
        <v/>
      </c>
      <c r="P47" s="168"/>
      <c r="Q47" s="249" t="str">
        <f ca="1">IF(E47=12,VLOOKUP(P47,'12 лет'!$R$4:$U$75,4),IF(E47=11,VLOOKUP(P47,'11 лет'!$W$4:$Z$75,4),IF(E47=13,VLOOKUP(P47,'13 лет'!$V$4:$Y$75,4), IF(E47=14, VLOOKUP(P47,'14 лет'!$AA$4:$AD$74,4),""))))</f>
        <v/>
      </c>
      <c r="R47" s="168"/>
      <c r="S47" s="249" t="str">
        <f ca="1">IF(E47=12,VLOOKUP(R47,'12 лет'!$Q$4:$U$75,5),IF(E47=11,VLOOKUP(R47,'11 лет'!$U$4:$Z$75,6),IF(E47=13,VLOOKUP(R47,'13 лет'!$T$4:$Y$75,6), IF(E47=14, VLOOKUP(R47,'14 лет'!$Y$4:$AD$74,6),""))))</f>
        <v/>
      </c>
      <c r="T47" s="171">
        <v>-20</v>
      </c>
      <c r="U47" s="249" t="str">
        <f ca="1" xml:space="preserve"> IF(E47=12,VLOOKUP(T47,'12 лет'!$T$4:$U$75,2),IF(E47=11,VLOOKUP(T47,'11 лет'!$Y$4:$Z$75,2),IF(E47=13,VLOOKUP(T47,'13 лет'!$X$4:$Y$75,2), IF(E47=14,VLOOKUP(T47,'14 лет'!$AC$4:$AD$74,2),""))))</f>
        <v/>
      </c>
      <c r="V47" s="175"/>
      <c r="W47" s="249" t="str">
        <f ca="1">IF(E47=12,VLOOKUP(V47,'12 лет'!$L$4:$O$75,4),IF(E47=11,VLOOKUP(V47,'11 лет'!$Q$3:$S$76,3),IF(E47=13,VLOOKUP(V47,'13 лет'!$P$3:$R$75,3), IF(E47=14, VLOOKUP(V47,'14 лет'!$U$3:$W$74,3),""))))</f>
        <v/>
      </c>
      <c r="X47" s="175"/>
      <c r="Y47" s="169" t="str">
        <f ca="1">IF(E47&lt;=9+OR(10),VLOOKUP(X47,'12 лет'!$P$3:$U$75,6),IF(E47&lt;=11+OR(12),VLOOKUP(X47,'11 лет'!$T$3:$Z$75,7),IF(E47&lt;=13+OR(14)+OR(15),VLOOKUP(X47,'13 лет'!$S$3:$Y$75,7), IF(E47&lt;=16+OR(17),VLOOKUP(X47,'14 лет'!$X$3:$AD$75,7),""))))</f>
        <v/>
      </c>
      <c r="Z47" s="175"/>
      <c r="AA47" s="176" t="str">
        <f ca="1">IF(E47&lt;=9+OR(10),"Нет",IF(E47&lt;=11+OR(12),"Нет",IF(E47&lt;=13+OR(14)+OR(15),"Нет", IF(E47&lt;=16+OR(17), VLOOKUP(Z47,'14 лет'!$V$3:$W$74,2),""))))</f>
        <v/>
      </c>
      <c r="AB47" s="268">
        <f t="shared" ca="1" si="3"/>
        <v>0</v>
      </c>
      <c r="AC47" s="269">
        <f t="shared" ca="1" si="2"/>
        <v>24</v>
      </c>
    </row>
    <row r="48" spans="1:29" ht="15.75">
      <c r="A48" s="108"/>
      <c r="B48" s="109"/>
      <c r="C48" s="110"/>
      <c r="D48" s="110"/>
      <c r="E48" s="267">
        <f t="shared" ca="1" si="0"/>
        <v>125</v>
      </c>
      <c r="F48" s="168"/>
      <c r="G48" s="249" t="str">
        <f ca="1">IF(E48=11,"Нет",IF(E48=12,"Нет",IF(E48=13,VLOOKUP(F48,'13 лет'!$O$3:$R$75,4), IF(E48=14,VLOOKUP(F48,'14 лет'!$T$3:$W$75,4),""))))</f>
        <v/>
      </c>
      <c r="H48" s="170"/>
      <c r="I48" s="169" t="str">
        <f ca="1">IF(E48&lt;=9+OR(10),VLOOKUP(H48,'12 лет'!$B$3:$D$75,3),IF(E48&lt;=11+OR(12),"Нет",IF(E48&lt;=13+OR(14)+OR(15),"Нет",IF(E48&lt;=16+OR(17),VLOOKUP(H48,'14 лет'!$S$3:$W$75,5),""))))</f>
        <v/>
      </c>
      <c r="J48" s="170"/>
      <c r="K48" s="249" t="str">
        <f ca="1">IF(E48=12,VLOOKUP(J48,'12 лет'!$M$4:$O$75,3),IF(E48=11,VLOOKUP(J48,'11 лет'!$O$3:$S$76,5),IF(E48=13,VLOOKUP(J48,'13 лет'!$N$3:$R$75,5), IF(E48=14,VLOOKUP(J48,'14 лет'!$R$3:$W$75,6),""))))</f>
        <v/>
      </c>
      <c r="L48" s="168"/>
      <c r="M48" s="169" t="str">
        <f ca="1">IF(E48&lt;11,"Нет",IF(E48&lt;=11+OR(12),VLOOKUP(L48,'11 лет'!$V$4:$Z$75,5),IF(E48&lt;=13+OR(14)+OR(15),VLOOKUP(L48,'13 лет'!$U$4:$Y$75,5), IF(E48&lt;=16+OR(17),VLOOKUP(L48,'14 лет'!$Z$3:$AD$75,5),""))))</f>
        <v/>
      </c>
      <c r="N48" s="168"/>
      <c r="O48" s="249" t="str">
        <f ca="1">IF(E48=12,VLOOKUP(N48,'12 лет'!$S$4:$U$75,3),IF(E48=11,VLOOKUP(N48,'11 лет'!$X$3:$Z$76,3),IF(E48=13,VLOOKUP(N48,'13 лет'!$W$4:$Y$75,3), IF(E48=14,VLOOKUP(N48,'14 лет'!$AB$3:$AD$75,3),""))))</f>
        <v/>
      </c>
      <c r="P48" s="168"/>
      <c r="Q48" s="249" t="str">
        <f ca="1">IF(E48=12,VLOOKUP(P48,'12 лет'!$R$4:$U$75,4),IF(E48=11,VLOOKUP(P48,'11 лет'!$W$4:$Z$75,4),IF(E48=13,VLOOKUP(P48,'13 лет'!$V$4:$Y$75,4), IF(E48=14, VLOOKUP(P48,'14 лет'!$AA$4:$AD$74,4),""))))</f>
        <v/>
      </c>
      <c r="R48" s="168"/>
      <c r="S48" s="249" t="str">
        <f ca="1">IF(E48=12,VLOOKUP(R48,'12 лет'!$Q$4:$U$75,5),IF(E48=11,VLOOKUP(R48,'11 лет'!$U$4:$Z$75,6),IF(E48=13,VLOOKUP(R48,'13 лет'!$T$4:$Y$75,6), IF(E48=14, VLOOKUP(R48,'14 лет'!$Y$4:$AD$74,6),""))))</f>
        <v/>
      </c>
      <c r="T48" s="171">
        <v>-20</v>
      </c>
      <c r="U48" s="249" t="str">
        <f ca="1" xml:space="preserve"> IF(E48=12,VLOOKUP(T48,'12 лет'!$T$4:$U$75,2),IF(E48=11,VLOOKUP(T48,'11 лет'!$Y$4:$Z$75,2),IF(E48=13,VLOOKUP(T48,'13 лет'!$X$4:$Y$75,2), IF(E48=14,VLOOKUP(T48,'14 лет'!$AC$4:$AD$74,2),""))))</f>
        <v/>
      </c>
      <c r="V48" s="175"/>
      <c r="W48" s="249" t="str">
        <f ca="1">IF(E48=12,VLOOKUP(V48,'12 лет'!$L$4:$O$75,4),IF(E48=11,VLOOKUP(V48,'11 лет'!$Q$3:$S$76,3),IF(E48=13,VLOOKUP(V48,'13 лет'!$P$3:$R$75,3), IF(E48=14, VLOOKUP(V48,'14 лет'!$U$3:$W$74,3),""))))</f>
        <v/>
      </c>
      <c r="X48" s="175"/>
      <c r="Y48" s="169" t="str">
        <f ca="1">IF(E48&lt;=9+OR(10),VLOOKUP(X48,'12 лет'!$P$3:$U$75,6),IF(E48&lt;=11+OR(12),VLOOKUP(X48,'11 лет'!$T$3:$Z$75,7),IF(E48&lt;=13+OR(14)+OR(15),VLOOKUP(X48,'13 лет'!$S$3:$Y$75,7), IF(E48&lt;=16+OR(17),VLOOKUP(X48,'14 лет'!$X$3:$AD$75,7),""))))</f>
        <v/>
      </c>
      <c r="Z48" s="175"/>
      <c r="AA48" s="176" t="str">
        <f ca="1">IF(E48&lt;=9+OR(10),"Нет",IF(E48&lt;=11+OR(12),"Нет",IF(E48&lt;=13+OR(14)+OR(15),"Нет", IF(E48&lt;=16+OR(17), VLOOKUP(Z48,'14 лет'!$V$3:$W$74,2),""))))</f>
        <v/>
      </c>
      <c r="AB48" s="268">
        <f t="shared" ca="1" si="3"/>
        <v>0</v>
      </c>
      <c r="AC48" s="269">
        <f t="shared" ca="1" si="2"/>
        <v>24</v>
      </c>
    </row>
    <row r="49" spans="1:29" ht="15.75">
      <c r="A49" s="108"/>
      <c r="B49" s="109"/>
      <c r="C49" s="110"/>
      <c r="D49" s="110"/>
      <c r="E49" s="267">
        <f t="shared" ca="1" si="0"/>
        <v>125</v>
      </c>
      <c r="F49" s="168"/>
      <c r="G49" s="249" t="str">
        <f ca="1">IF(E49=11,"Нет",IF(E49=12,"Нет",IF(E49=13,VLOOKUP(F49,'13 лет'!$O$3:$R$75,4), IF(E49=14,VLOOKUP(F49,'14 лет'!$T$3:$W$75,4),""))))</f>
        <v/>
      </c>
      <c r="H49" s="170"/>
      <c r="I49" s="169" t="str">
        <f ca="1">IF(E49&lt;=9+OR(10),VLOOKUP(H49,'12 лет'!$B$3:$D$75,3),IF(E49&lt;=11+OR(12),"Нет",IF(E49&lt;=13+OR(14)+OR(15),"Нет",IF(E49&lt;=16+OR(17),VLOOKUP(H49,'14 лет'!$S$3:$W$75,5),""))))</f>
        <v/>
      </c>
      <c r="J49" s="170"/>
      <c r="K49" s="249" t="str">
        <f ca="1">IF(E49=12,VLOOKUP(J49,'12 лет'!$M$4:$O$75,3),IF(E49=11,VLOOKUP(J49,'11 лет'!$O$3:$S$76,5),IF(E49=13,VLOOKUP(J49,'13 лет'!$N$3:$R$75,5), IF(E49=14,VLOOKUP(J49,'14 лет'!$R$3:$W$75,6),""))))</f>
        <v/>
      </c>
      <c r="L49" s="168"/>
      <c r="M49" s="169" t="str">
        <f ca="1">IF(E49&lt;11,"Нет",IF(E49&lt;=11+OR(12),VLOOKUP(L49,'11 лет'!$V$4:$Z$75,5),IF(E49&lt;=13+OR(14)+OR(15),VLOOKUP(L49,'13 лет'!$U$4:$Y$75,5), IF(E49&lt;=16+OR(17),VLOOKUP(L49,'14 лет'!$Z$3:$AD$75,5),""))))</f>
        <v/>
      </c>
      <c r="N49" s="168"/>
      <c r="O49" s="249" t="str">
        <f ca="1">IF(E49=12,VLOOKUP(N49,'12 лет'!$S$4:$U$75,3),IF(E49=11,VLOOKUP(N49,'11 лет'!$X$3:$Z$76,3),IF(E49=13,VLOOKUP(N49,'13 лет'!$W$4:$Y$75,3), IF(E49=14,VLOOKUP(N49,'14 лет'!$AB$3:$AD$75,3),""))))</f>
        <v/>
      </c>
      <c r="P49" s="168"/>
      <c r="Q49" s="249" t="str">
        <f ca="1">IF(E49=12,VLOOKUP(P49,'12 лет'!$R$4:$U$75,4),IF(E49=11,VLOOKUP(P49,'11 лет'!$W$4:$Z$75,4),IF(E49=13,VLOOKUP(P49,'13 лет'!$V$4:$Y$75,4), IF(E49=14, VLOOKUP(P49,'14 лет'!$AA$4:$AD$74,4),""))))</f>
        <v/>
      </c>
      <c r="R49" s="168"/>
      <c r="S49" s="249" t="str">
        <f ca="1">IF(E49=12,VLOOKUP(R49,'12 лет'!$Q$4:$U$75,5),IF(E49=11,VLOOKUP(R49,'11 лет'!$U$4:$Z$75,6),IF(E49=13,VLOOKUP(R49,'13 лет'!$T$4:$Y$75,6), IF(E49=14, VLOOKUP(R49,'14 лет'!$Y$4:$AD$74,6),""))))</f>
        <v/>
      </c>
      <c r="T49" s="171">
        <v>-20</v>
      </c>
      <c r="U49" s="249" t="str">
        <f ca="1" xml:space="preserve"> IF(E49=12,VLOOKUP(T49,'12 лет'!$T$4:$U$75,2),IF(E49=11,VLOOKUP(T49,'11 лет'!$Y$4:$Z$75,2),IF(E49=13,VLOOKUP(T49,'13 лет'!$X$4:$Y$75,2), IF(E49=14,VLOOKUP(T49,'14 лет'!$AC$4:$AD$74,2),""))))</f>
        <v/>
      </c>
      <c r="V49" s="175"/>
      <c r="W49" s="249" t="str">
        <f ca="1">IF(E49=12,VLOOKUP(V49,'12 лет'!$L$4:$O$75,4),IF(E49=11,VLOOKUP(V49,'11 лет'!$Q$3:$S$76,3),IF(E49=13,VLOOKUP(V49,'13 лет'!$P$3:$R$75,3), IF(E49=14, VLOOKUP(V49,'14 лет'!$U$3:$W$74,3),""))))</f>
        <v/>
      </c>
      <c r="X49" s="175"/>
      <c r="Y49" s="169" t="str">
        <f ca="1">IF(E49&lt;=9+OR(10),VLOOKUP(X49,'12 лет'!$P$3:$U$75,6),IF(E49&lt;=11+OR(12),VLOOKUP(X49,'11 лет'!$T$3:$Z$75,7),IF(E49&lt;=13+OR(14)+OR(15),VLOOKUP(X49,'13 лет'!$S$3:$Y$75,7), IF(E49&lt;=16+OR(17),VLOOKUP(X49,'14 лет'!$X$3:$AD$75,7),""))))</f>
        <v/>
      </c>
      <c r="Z49" s="175"/>
      <c r="AA49" s="176" t="str">
        <f ca="1">IF(E49&lt;=9+OR(10),"Нет",IF(E49&lt;=11+OR(12),"Нет",IF(E49&lt;=13+OR(14)+OR(15),"Нет", IF(E49&lt;=16+OR(17), VLOOKUP(Z49,'14 лет'!$V$3:$W$74,2),""))))</f>
        <v/>
      </c>
      <c r="AB49" s="268">
        <f t="shared" ca="1" si="3"/>
        <v>0</v>
      </c>
      <c r="AC49" s="269">
        <f t="shared" ca="1" si="2"/>
        <v>24</v>
      </c>
    </row>
    <row r="50" spans="1:29" ht="15.75">
      <c r="A50" s="108"/>
      <c r="B50" s="109"/>
      <c r="C50" s="110"/>
      <c r="D50" s="110"/>
      <c r="E50" s="267">
        <f t="shared" ca="1" si="0"/>
        <v>125</v>
      </c>
      <c r="F50" s="168"/>
      <c r="G50" s="249" t="str">
        <f ca="1">IF(E50=11,"Нет",IF(E50=12,"Нет",IF(E50=13,VLOOKUP(F50,'13 лет'!$O$3:$R$75,4), IF(E50=14,VLOOKUP(F50,'14 лет'!$T$3:$W$75,4),""))))</f>
        <v/>
      </c>
      <c r="H50" s="170"/>
      <c r="I50" s="169" t="str">
        <f ca="1">IF(E50&lt;=9+OR(10),VLOOKUP(H50,'12 лет'!$B$3:$D$75,3),IF(E50&lt;=11+OR(12),"Нет",IF(E50&lt;=13+OR(14)+OR(15),"Нет",IF(E50&lt;=16+OR(17),VLOOKUP(H50,'14 лет'!$S$3:$W$75,5),""))))</f>
        <v/>
      </c>
      <c r="J50" s="170"/>
      <c r="K50" s="249" t="str">
        <f ca="1">IF(E50=12,VLOOKUP(J50,'12 лет'!$M$4:$O$75,3),IF(E50=11,VLOOKUP(J50,'11 лет'!$O$3:$S$76,5),IF(E50=13,VLOOKUP(J50,'13 лет'!$N$3:$R$75,5), IF(E50=14,VLOOKUP(J50,'14 лет'!$R$3:$W$75,6),""))))</f>
        <v/>
      </c>
      <c r="L50" s="168"/>
      <c r="M50" s="169" t="str">
        <f ca="1">IF(E50&lt;11,"Нет",IF(E50&lt;=11+OR(12),VLOOKUP(L50,'11 лет'!$V$4:$Z$75,5),IF(E50&lt;=13+OR(14)+OR(15),VLOOKUP(L50,'13 лет'!$U$4:$Y$75,5), IF(E50&lt;=16+OR(17),VLOOKUP(L50,'14 лет'!$Z$3:$AD$75,5),""))))</f>
        <v/>
      </c>
      <c r="N50" s="168"/>
      <c r="O50" s="249" t="str">
        <f ca="1">IF(E50=12,VLOOKUP(N50,'12 лет'!$S$4:$U$75,3),IF(E50=11,VLOOKUP(N50,'11 лет'!$X$3:$Z$76,3),IF(E50=13,VLOOKUP(N50,'13 лет'!$W$4:$Y$75,3), IF(E50=14,VLOOKUP(N50,'14 лет'!$AB$3:$AD$75,3),""))))</f>
        <v/>
      </c>
      <c r="P50" s="168"/>
      <c r="Q50" s="249" t="str">
        <f ca="1">IF(E50=12,VLOOKUP(P50,'12 лет'!$R$4:$U$75,4),IF(E50=11,VLOOKUP(P50,'11 лет'!$W$4:$Z$75,4),IF(E50=13,VLOOKUP(P50,'13 лет'!$V$4:$Y$75,4), IF(E50=14, VLOOKUP(P50,'14 лет'!$AA$4:$AD$74,4),""))))</f>
        <v/>
      </c>
      <c r="R50" s="168"/>
      <c r="S50" s="249" t="str">
        <f ca="1">IF(E50=12,VLOOKUP(R50,'12 лет'!$Q$4:$U$75,5),IF(E50=11,VLOOKUP(R50,'11 лет'!$U$4:$Z$75,6),IF(E50=13,VLOOKUP(R50,'13 лет'!$T$4:$Y$75,6), IF(E50=14, VLOOKUP(R50,'14 лет'!$Y$4:$AD$74,6),""))))</f>
        <v/>
      </c>
      <c r="T50" s="171">
        <v>-20</v>
      </c>
      <c r="U50" s="249" t="str">
        <f ca="1" xml:space="preserve"> IF(E50=12,VLOOKUP(T50,'12 лет'!$T$4:$U$75,2),IF(E50=11,VLOOKUP(T50,'11 лет'!$Y$4:$Z$75,2),IF(E50=13,VLOOKUP(T50,'13 лет'!$X$4:$Y$75,2), IF(E50=14,VLOOKUP(T50,'14 лет'!$AC$4:$AD$74,2),""))))</f>
        <v/>
      </c>
      <c r="V50" s="175"/>
      <c r="W50" s="249" t="str">
        <f ca="1">IF(E50=12,VLOOKUP(V50,'12 лет'!$L$4:$O$75,4),IF(E50=11,VLOOKUP(V50,'11 лет'!$Q$3:$S$76,3),IF(E50=13,VLOOKUP(V50,'13 лет'!$P$3:$R$75,3), IF(E50=14, VLOOKUP(V50,'14 лет'!$U$3:$W$74,3),""))))</f>
        <v/>
      </c>
      <c r="X50" s="175"/>
      <c r="Y50" s="169" t="str">
        <f ca="1">IF(E50&lt;=9+OR(10),VLOOKUP(X50,'12 лет'!$P$3:$U$75,6),IF(E50&lt;=11+OR(12),VLOOKUP(X50,'11 лет'!$T$3:$Z$75,7),IF(E50&lt;=13+OR(14)+OR(15),VLOOKUP(X50,'13 лет'!$S$3:$Y$75,7), IF(E50&lt;=16+OR(17),VLOOKUP(X50,'14 лет'!$X$3:$AD$75,7),""))))</f>
        <v/>
      </c>
      <c r="Z50" s="175"/>
      <c r="AA50" s="176" t="str">
        <f ca="1">IF(E50&lt;=9+OR(10),"Нет",IF(E50&lt;=11+OR(12),"Нет",IF(E50&lt;=13+OR(14)+OR(15),"Нет", IF(E50&lt;=16+OR(17), VLOOKUP(Z50,'14 лет'!$V$3:$W$74,2),""))))</f>
        <v/>
      </c>
      <c r="AB50" s="268">
        <f t="shared" ca="1" si="3"/>
        <v>0</v>
      </c>
      <c r="AC50" s="269">
        <f t="shared" ca="1" si="2"/>
        <v>24</v>
      </c>
    </row>
    <row r="51" spans="1:29" ht="15.75">
      <c r="A51" s="108"/>
      <c r="B51" s="109"/>
      <c r="C51" s="110"/>
      <c r="D51" s="110"/>
      <c r="E51" s="267">
        <f t="shared" ca="1" si="0"/>
        <v>125</v>
      </c>
      <c r="F51" s="168"/>
      <c r="G51" s="249" t="str">
        <f ca="1">IF(E51=11,"Нет",IF(E51=12,"Нет",IF(E51=13,VLOOKUP(F51,'13 лет'!$O$3:$R$75,4), IF(E51=14,VLOOKUP(F51,'14 лет'!$T$3:$W$75,4),""))))</f>
        <v/>
      </c>
      <c r="H51" s="170"/>
      <c r="I51" s="169" t="str">
        <f ca="1">IF(E51&lt;=9+OR(10),VLOOKUP(H51,'12 лет'!$B$3:$D$75,3),IF(E51&lt;=11+OR(12),"Нет",IF(E51&lt;=13+OR(14)+OR(15),"Нет",IF(E51&lt;=16+OR(17),VLOOKUP(H51,'14 лет'!$S$3:$W$75,5),""))))</f>
        <v/>
      </c>
      <c r="J51" s="170"/>
      <c r="K51" s="249" t="str">
        <f ca="1">IF(E51=12,VLOOKUP(J51,'12 лет'!$M$4:$O$75,3),IF(E51=11,VLOOKUP(J51,'11 лет'!$O$3:$S$76,5),IF(E51=13,VLOOKUP(J51,'13 лет'!$N$3:$R$75,5), IF(E51=14,VLOOKUP(J51,'14 лет'!$R$3:$W$75,6),""))))</f>
        <v/>
      </c>
      <c r="L51" s="168"/>
      <c r="M51" s="169" t="str">
        <f ca="1">IF(E51&lt;11,"Нет",IF(E51&lt;=11+OR(12),VLOOKUP(L51,'11 лет'!$V$4:$Z$75,5),IF(E51&lt;=13+OR(14)+OR(15),VLOOKUP(L51,'13 лет'!$U$4:$Y$75,5), IF(E51&lt;=16+OR(17),VLOOKUP(L51,'14 лет'!$Z$3:$AD$75,5),""))))</f>
        <v/>
      </c>
      <c r="N51" s="168"/>
      <c r="O51" s="249" t="str">
        <f ca="1">IF(E51=12,VLOOKUP(N51,'12 лет'!$S$4:$U$75,3),IF(E51=11,VLOOKUP(N51,'11 лет'!$X$3:$Z$76,3),IF(E51=13,VLOOKUP(N51,'13 лет'!$W$4:$Y$75,3), IF(E51=14,VLOOKUP(N51,'14 лет'!$AB$3:$AD$75,3),""))))</f>
        <v/>
      </c>
      <c r="P51" s="168"/>
      <c r="Q51" s="249" t="str">
        <f ca="1">IF(E51=12,VLOOKUP(P51,'12 лет'!$R$4:$U$75,4),IF(E51=11,VLOOKUP(P51,'11 лет'!$W$4:$Z$75,4),IF(E51=13,VLOOKUP(P51,'13 лет'!$V$4:$Y$75,4), IF(E51=14, VLOOKUP(P51,'14 лет'!$AA$4:$AD$74,4),""))))</f>
        <v/>
      </c>
      <c r="R51" s="168"/>
      <c r="S51" s="249" t="str">
        <f ca="1">IF(E51=12,VLOOKUP(R51,'12 лет'!$Q$4:$U$75,5),IF(E51=11,VLOOKUP(R51,'11 лет'!$U$4:$Z$75,6),IF(E51=13,VLOOKUP(R51,'13 лет'!$T$4:$Y$75,6), IF(E51=14, VLOOKUP(R51,'14 лет'!$Y$4:$AD$74,6),""))))</f>
        <v/>
      </c>
      <c r="T51" s="171">
        <v>-20</v>
      </c>
      <c r="U51" s="249" t="str">
        <f ca="1" xml:space="preserve"> IF(E51=12,VLOOKUP(T51,'12 лет'!$T$4:$U$75,2),IF(E51=11,VLOOKUP(T51,'11 лет'!$Y$4:$Z$75,2),IF(E51=13,VLOOKUP(T51,'13 лет'!$X$4:$Y$75,2), IF(E51=14,VLOOKUP(T51,'14 лет'!$AC$4:$AD$74,2),""))))</f>
        <v/>
      </c>
      <c r="V51" s="175"/>
      <c r="W51" s="249" t="str">
        <f ca="1">IF(E51=12,VLOOKUP(V51,'12 лет'!$L$4:$O$75,4),IF(E51=11,VLOOKUP(V51,'11 лет'!$Q$3:$S$76,3),IF(E51=13,VLOOKUP(V51,'13 лет'!$P$3:$R$75,3), IF(E51=14, VLOOKUP(V51,'14 лет'!$U$3:$W$74,3),""))))</f>
        <v/>
      </c>
      <c r="X51" s="175"/>
      <c r="Y51" s="169" t="str">
        <f ca="1">IF(E51&lt;=9+OR(10),VLOOKUP(X51,'12 лет'!$P$3:$U$75,6),IF(E51&lt;=11+OR(12),VLOOKUP(X51,'11 лет'!$T$3:$Z$75,7),IF(E51&lt;=13+OR(14)+OR(15),VLOOKUP(X51,'13 лет'!$S$3:$Y$75,7), IF(E51&lt;=16+OR(17),VLOOKUP(X51,'14 лет'!$X$3:$AD$75,7),""))))</f>
        <v/>
      </c>
      <c r="Z51" s="175"/>
      <c r="AA51" s="176" t="str">
        <f ca="1">IF(E51&lt;=9+OR(10),"Нет",IF(E51&lt;=11+OR(12),"Нет",IF(E51&lt;=13+OR(14)+OR(15),"Нет", IF(E51&lt;=16+OR(17), VLOOKUP(Z51,'14 лет'!$V$3:$W$74,2),""))))</f>
        <v/>
      </c>
      <c r="AB51" s="268">
        <f t="shared" ca="1" si="3"/>
        <v>0</v>
      </c>
      <c r="AC51" s="269">
        <f t="shared" ca="1" si="2"/>
        <v>24</v>
      </c>
    </row>
    <row r="52" spans="1:29" ht="15.75">
      <c r="A52" s="108"/>
      <c r="B52" s="109"/>
      <c r="C52" s="110"/>
      <c r="D52" s="110"/>
      <c r="E52" s="267">
        <f t="shared" ca="1" si="0"/>
        <v>125</v>
      </c>
      <c r="F52" s="168"/>
      <c r="G52" s="249" t="str">
        <f ca="1">IF(E52=11,"Нет",IF(E52=12,"Нет",IF(E52=13,VLOOKUP(F52,'13 лет'!$O$3:$R$75,4), IF(E52=14,VLOOKUP(F52,'14 лет'!$T$3:$W$75,4),""))))</f>
        <v/>
      </c>
      <c r="H52" s="170"/>
      <c r="I52" s="169" t="str">
        <f ca="1">IF(E52&lt;=9+OR(10),VLOOKUP(H52,'12 лет'!$B$3:$D$75,3),IF(E52&lt;=11+OR(12),"Нет",IF(E52&lt;=13+OR(14)+OR(15),"Нет",IF(E52&lt;=16+OR(17),VLOOKUP(H52,'14 лет'!$S$3:$W$75,5),""))))</f>
        <v/>
      </c>
      <c r="J52" s="170"/>
      <c r="K52" s="249" t="str">
        <f ca="1">IF(E52=12,VLOOKUP(J52,'12 лет'!$M$4:$O$75,3),IF(E52=11,VLOOKUP(J52,'11 лет'!$O$3:$S$76,5),IF(E52=13,VLOOKUP(J52,'13 лет'!$N$3:$R$75,5), IF(E52=14,VLOOKUP(J52,'14 лет'!$R$3:$W$75,6),""))))</f>
        <v/>
      </c>
      <c r="L52" s="168"/>
      <c r="M52" s="169" t="str">
        <f ca="1">IF(E52&lt;11,"Нет",IF(E52&lt;=11+OR(12),VLOOKUP(L52,'11 лет'!$V$4:$Z$75,5),IF(E52&lt;=13+OR(14)+OR(15),VLOOKUP(L52,'13 лет'!$U$4:$Y$75,5), IF(E52&lt;=16+OR(17),VLOOKUP(L52,'14 лет'!$Z$3:$AD$75,5),""))))</f>
        <v/>
      </c>
      <c r="N52" s="168"/>
      <c r="O52" s="249" t="str">
        <f ca="1">IF(E52=12,VLOOKUP(N52,'12 лет'!$S$4:$U$75,3),IF(E52=11,VLOOKUP(N52,'11 лет'!$X$3:$Z$76,3),IF(E52=13,VLOOKUP(N52,'13 лет'!$W$4:$Y$75,3), IF(E52=14,VLOOKUP(N52,'14 лет'!$AB$3:$AD$75,3),""))))</f>
        <v/>
      </c>
      <c r="P52" s="168"/>
      <c r="Q52" s="249" t="str">
        <f ca="1">IF(E52=12,VLOOKUP(P52,'12 лет'!$R$4:$U$75,4),IF(E52=11,VLOOKUP(P52,'11 лет'!$W$4:$Z$75,4),IF(E52=13,VLOOKUP(P52,'13 лет'!$V$4:$Y$75,4), IF(E52=14, VLOOKUP(P52,'14 лет'!$AA$4:$AD$74,4),""))))</f>
        <v/>
      </c>
      <c r="R52" s="168"/>
      <c r="S52" s="249" t="str">
        <f ca="1">IF(E52=12,VLOOKUP(R52,'12 лет'!$Q$4:$U$75,5),IF(E52=11,VLOOKUP(R52,'11 лет'!$U$4:$Z$75,6),IF(E52=13,VLOOKUP(R52,'13 лет'!$T$4:$Y$75,6), IF(E52=14, VLOOKUP(R52,'14 лет'!$Y$4:$AD$74,6),""))))</f>
        <v/>
      </c>
      <c r="T52" s="171">
        <v>-20</v>
      </c>
      <c r="U52" s="249" t="str">
        <f ca="1" xml:space="preserve"> IF(E52=12,VLOOKUP(T52,'12 лет'!$T$4:$U$75,2),IF(E52=11,VLOOKUP(T52,'11 лет'!$Y$4:$Z$75,2),IF(E52=13,VLOOKUP(T52,'13 лет'!$X$4:$Y$75,2), IF(E52=14,VLOOKUP(T52,'14 лет'!$AC$4:$AD$74,2),""))))</f>
        <v/>
      </c>
      <c r="V52" s="175"/>
      <c r="W52" s="249" t="str">
        <f ca="1">IF(E52=12,VLOOKUP(V52,'12 лет'!$L$4:$O$75,4),IF(E52=11,VLOOKUP(V52,'11 лет'!$Q$3:$S$76,3),IF(E52=13,VLOOKUP(V52,'13 лет'!$P$3:$R$75,3), IF(E52=14, VLOOKUP(V52,'14 лет'!$U$3:$W$74,3),""))))</f>
        <v/>
      </c>
      <c r="X52" s="175"/>
      <c r="Y52" s="169" t="str">
        <f ca="1">IF(E52&lt;=9+OR(10),VLOOKUP(X52,'12 лет'!$P$3:$U$75,6),IF(E52&lt;=11+OR(12),VLOOKUP(X52,'11 лет'!$T$3:$Z$75,7),IF(E52&lt;=13+OR(14)+OR(15),VLOOKUP(X52,'13 лет'!$S$3:$Y$75,7), IF(E52&lt;=16+OR(17),VLOOKUP(X52,'14 лет'!$X$3:$AD$75,7),""))))</f>
        <v/>
      </c>
      <c r="Z52" s="175"/>
      <c r="AA52" s="176" t="str">
        <f ca="1">IF(E52&lt;=9+OR(10),"Нет",IF(E52&lt;=11+OR(12),"Нет",IF(E52&lt;=13+OR(14)+OR(15),"Нет", IF(E52&lt;=16+OR(17), VLOOKUP(Z52,'14 лет'!$V$3:$W$74,2),""))))</f>
        <v/>
      </c>
      <c r="AB52" s="268">
        <f t="shared" ca="1" si="3"/>
        <v>0</v>
      </c>
      <c r="AC52" s="269">
        <f t="shared" ca="1" si="2"/>
        <v>24</v>
      </c>
    </row>
    <row r="53" spans="1:29" ht="15.75">
      <c r="A53" s="108"/>
      <c r="B53" s="109"/>
      <c r="C53" s="110"/>
      <c r="D53" s="110"/>
      <c r="E53" s="267">
        <f t="shared" ca="1" si="0"/>
        <v>125</v>
      </c>
      <c r="F53" s="168"/>
      <c r="G53" s="249" t="str">
        <f ca="1">IF(E53=11,"Нет",IF(E53=12,"Нет",IF(E53=13,VLOOKUP(F53,'13 лет'!$O$3:$R$75,4), IF(E53=14,VLOOKUP(F53,'14 лет'!$T$3:$W$75,4),""))))</f>
        <v/>
      </c>
      <c r="H53" s="170"/>
      <c r="I53" s="169" t="str">
        <f ca="1">IF(E53&lt;=9+OR(10),VLOOKUP(H53,'12 лет'!$B$3:$D$75,3),IF(E53&lt;=11+OR(12),"Нет",IF(E53&lt;=13+OR(14)+OR(15),"Нет",IF(E53&lt;=16+OR(17),VLOOKUP(H53,'14 лет'!$S$3:$W$75,5),""))))</f>
        <v/>
      </c>
      <c r="J53" s="170"/>
      <c r="K53" s="249" t="str">
        <f ca="1">IF(E53=12,VLOOKUP(J53,'12 лет'!$M$4:$O$75,3),IF(E53=11,VLOOKUP(J53,'11 лет'!$O$3:$S$76,5),IF(E53=13,VLOOKUP(J53,'13 лет'!$N$3:$R$75,5), IF(E53=14,VLOOKUP(J53,'14 лет'!$R$3:$W$75,6),""))))</f>
        <v/>
      </c>
      <c r="L53" s="168"/>
      <c r="M53" s="169" t="str">
        <f ca="1">IF(E53&lt;11,"Нет",IF(E53&lt;=11+OR(12),VLOOKUP(L53,'11 лет'!$V$4:$Z$75,5),IF(E53&lt;=13+OR(14)+OR(15),VLOOKUP(L53,'13 лет'!$U$4:$Y$75,5), IF(E53&lt;=16+OR(17),VLOOKUP(L53,'14 лет'!$Z$3:$AD$75,5),""))))</f>
        <v/>
      </c>
      <c r="N53" s="168"/>
      <c r="O53" s="249" t="str">
        <f ca="1">IF(E53=12,VLOOKUP(N53,'12 лет'!$S$4:$U$75,3),IF(E53=11,VLOOKUP(N53,'11 лет'!$X$3:$Z$76,3),IF(E53=13,VLOOKUP(N53,'13 лет'!$W$4:$Y$75,3), IF(E53=14,VLOOKUP(N53,'14 лет'!$AB$3:$AD$75,3),""))))</f>
        <v/>
      </c>
      <c r="P53" s="168"/>
      <c r="Q53" s="249" t="str">
        <f ca="1">IF(E53=12,VLOOKUP(P53,'12 лет'!$R$4:$U$75,4),IF(E53=11,VLOOKUP(P53,'11 лет'!$W$4:$Z$75,4),IF(E53=13,VLOOKUP(P53,'13 лет'!$V$4:$Y$75,4), IF(E53=14, VLOOKUP(P53,'14 лет'!$AA$4:$AD$74,4),""))))</f>
        <v/>
      </c>
      <c r="R53" s="168"/>
      <c r="S53" s="249" t="str">
        <f ca="1">IF(E53=12,VLOOKUP(R53,'12 лет'!$Q$4:$U$75,5),IF(E53=11,VLOOKUP(R53,'11 лет'!$U$4:$Z$75,6),IF(E53=13,VLOOKUP(R53,'13 лет'!$T$4:$Y$75,6), IF(E53=14, VLOOKUP(R53,'14 лет'!$Y$4:$AD$74,6),""))))</f>
        <v/>
      </c>
      <c r="T53" s="171">
        <v>-20</v>
      </c>
      <c r="U53" s="249" t="str">
        <f ca="1" xml:space="preserve"> IF(E53=12,VLOOKUP(T53,'12 лет'!$T$4:$U$75,2),IF(E53=11,VLOOKUP(T53,'11 лет'!$Y$4:$Z$75,2),IF(E53=13,VLOOKUP(T53,'13 лет'!$X$4:$Y$75,2), IF(E53=14,VLOOKUP(T53,'14 лет'!$AC$4:$AD$74,2),""))))</f>
        <v/>
      </c>
      <c r="V53" s="175"/>
      <c r="W53" s="249" t="str">
        <f ca="1">IF(E53=12,VLOOKUP(V53,'12 лет'!$L$4:$O$75,4),IF(E53=11,VLOOKUP(V53,'11 лет'!$Q$3:$S$76,3),IF(E53=13,VLOOKUP(V53,'13 лет'!$P$3:$R$75,3), IF(E53=14, VLOOKUP(V53,'14 лет'!$U$3:$W$74,3),""))))</f>
        <v/>
      </c>
      <c r="X53" s="175"/>
      <c r="Y53" s="169" t="str">
        <f ca="1">IF(E53&lt;=9+OR(10),VLOOKUP(X53,'12 лет'!$P$3:$U$75,6),IF(E53&lt;=11+OR(12),VLOOKUP(X53,'11 лет'!$T$3:$Z$75,7),IF(E53&lt;=13+OR(14)+OR(15),VLOOKUP(X53,'13 лет'!$S$3:$Y$75,7), IF(E53&lt;=16+OR(17),VLOOKUP(X53,'14 лет'!$X$3:$AD$75,7),""))))</f>
        <v/>
      </c>
      <c r="Z53" s="175"/>
      <c r="AA53" s="176" t="str">
        <f ca="1">IF(E53&lt;=9+OR(10),"Нет",IF(E53&lt;=11+OR(12),"Нет",IF(E53&lt;=13+OR(14)+OR(15),"Нет", IF(E53&lt;=16+OR(17), VLOOKUP(Z53,'14 лет'!$V$3:$W$74,2),""))))</f>
        <v/>
      </c>
      <c r="AB53" s="268">
        <f t="shared" ca="1" si="3"/>
        <v>0</v>
      </c>
      <c r="AC53" s="269">
        <f t="shared" ca="1" si="2"/>
        <v>24</v>
      </c>
    </row>
    <row r="54" spans="1:29" ht="15.75">
      <c r="A54" s="108"/>
      <c r="B54" s="109"/>
      <c r="C54" s="110"/>
      <c r="D54" s="110"/>
      <c r="E54" s="267">
        <f t="shared" ca="1" si="0"/>
        <v>125</v>
      </c>
      <c r="F54" s="168"/>
      <c r="G54" s="249" t="str">
        <f ca="1">IF(E54=11,"Нет",IF(E54=12,"Нет",IF(E54=13,VLOOKUP(F54,'13 лет'!$O$3:$R$75,4), IF(E54=14,VLOOKUP(F54,'14 лет'!$T$3:$W$75,4),""))))</f>
        <v/>
      </c>
      <c r="H54" s="170"/>
      <c r="I54" s="169" t="str">
        <f ca="1">IF(E54&lt;=9+OR(10),VLOOKUP(H54,'12 лет'!$B$3:$D$75,3),IF(E54&lt;=11+OR(12),"Нет",IF(E54&lt;=13+OR(14)+OR(15),"Нет",IF(E54&lt;=16+OR(17),VLOOKUP(H54,'14 лет'!$S$3:$W$75,5),""))))</f>
        <v/>
      </c>
      <c r="J54" s="170"/>
      <c r="K54" s="249" t="str">
        <f ca="1">IF(E54=12,VLOOKUP(J54,'12 лет'!$M$4:$O$75,3),IF(E54=11,VLOOKUP(J54,'11 лет'!$O$3:$S$76,5),IF(E54=13,VLOOKUP(J54,'13 лет'!$N$3:$R$75,5), IF(E54=14,VLOOKUP(J54,'14 лет'!$R$3:$W$75,6),""))))</f>
        <v/>
      </c>
      <c r="L54" s="168"/>
      <c r="M54" s="169" t="str">
        <f ca="1">IF(E54&lt;11,"Нет",IF(E54&lt;=11+OR(12),VLOOKUP(L54,'11 лет'!$V$4:$Z$75,5),IF(E54&lt;=13+OR(14)+OR(15),VLOOKUP(L54,'13 лет'!$U$4:$Y$75,5), IF(E54&lt;=16+OR(17),VLOOKUP(L54,'14 лет'!$Z$3:$AD$75,5),""))))</f>
        <v/>
      </c>
      <c r="N54" s="168"/>
      <c r="O54" s="249" t="str">
        <f ca="1">IF(E54=12,VLOOKUP(N54,'12 лет'!$S$4:$U$75,3),IF(E54=11,VLOOKUP(N54,'11 лет'!$X$3:$Z$76,3),IF(E54=13,VLOOKUP(N54,'13 лет'!$W$4:$Y$75,3), IF(E54=14,VLOOKUP(N54,'14 лет'!$AB$3:$AD$75,3),""))))</f>
        <v/>
      </c>
      <c r="P54" s="168"/>
      <c r="Q54" s="249" t="str">
        <f ca="1">IF(E54=12,VLOOKUP(P54,'12 лет'!$R$4:$U$75,4),IF(E54=11,VLOOKUP(P54,'11 лет'!$W$4:$Z$75,4),IF(E54=13,VLOOKUP(P54,'13 лет'!$V$4:$Y$75,4), IF(E54=14, VLOOKUP(P54,'14 лет'!$AA$4:$AD$74,4),""))))</f>
        <v/>
      </c>
      <c r="R54" s="168"/>
      <c r="S54" s="249" t="str">
        <f ca="1">IF(E54=12,VLOOKUP(R54,'12 лет'!$Q$4:$U$75,5),IF(E54=11,VLOOKUP(R54,'11 лет'!$U$4:$Z$75,6),IF(E54=13,VLOOKUP(R54,'13 лет'!$T$4:$Y$75,6), IF(E54=14, VLOOKUP(R54,'14 лет'!$Y$4:$AD$74,6),""))))</f>
        <v/>
      </c>
      <c r="T54" s="171">
        <v>-20</v>
      </c>
      <c r="U54" s="249" t="str">
        <f ca="1" xml:space="preserve"> IF(E54=12,VLOOKUP(T54,'12 лет'!$T$4:$U$75,2),IF(E54=11,VLOOKUP(T54,'11 лет'!$Y$4:$Z$75,2),IF(E54=13,VLOOKUP(T54,'13 лет'!$X$4:$Y$75,2), IF(E54=14,VLOOKUP(T54,'14 лет'!$AC$4:$AD$74,2),""))))</f>
        <v/>
      </c>
      <c r="V54" s="175"/>
      <c r="W54" s="249" t="str">
        <f ca="1">IF(E54=12,VLOOKUP(V54,'12 лет'!$L$4:$O$75,4),IF(E54=11,VLOOKUP(V54,'11 лет'!$Q$3:$S$76,3),IF(E54=13,VLOOKUP(V54,'13 лет'!$P$3:$R$75,3), IF(E54=14, VLOOKUP(V54,'14 лет'!$U$3:$W$74,3),""))))</f>
        <v/>
      </c>
      <c r="X54" s="175"/>
      <c r="Y54" s="169" t="str">
        <f ca="1">IF(E54&lt;=9+OR(10),VLOOKUP(X54,'12 лет'!$P$3:$U$75,6),IF(E54&lt;=11+OR(12),VLOOKUP(X54,'11 лет'!$T$3:$Z$75,7),IF(E54&lt;=13+OR(14)+OR(15),VLOOKUP(X54,'13 лет'!$S$3:$Y$75,7), IF(E54&lt;=16+OR(17),VLOOKUP(X54,'14 лет'!$X$3:$AD$75,7),""))))</f>
        <v/>
      </c>
      <c r="Z54" s="175"/>
      <c r="AA54" s="176" t="str">
        <f ca="1">IF(E54&lt;=9+OR(10),"Нет",IF(E54&lt;=11+OR(12),"Нет",IF(E54&lt;=13+OR(14)+OR(15),"Нет", IF(E54&lt;=16+OR(17), VLOOKUP(Z54,'14 лет'!$V$3:$W$74,2),""))))</f>
        <v/>
      </c>
      <c r="AB54" s="268">
        <f t="shared" ca="1" si="3"/>
        <v>0</v>
      </c>
      <c r="AC54" s="269">
        <f t="shared" ca="1" si="2"/>
        <v>24</v>
      </c>
    </row>
    <row r="55" spans="1:29" ht="15.75">
      <c r="A55" s="108"/>
      <c r="B55" s="109"/>
      <c r="C55" s="110"/>
      <c r="D55" s="110"/>
      <c r="E55" s="267">
        <f t="shared" ca="1" si="0"/>
        <v>125</v>
      </c>
      <c r="F55" s="168"/>
      <c r="G55" s="249" t="str">
        <f ca="1">IF(E55=11,"Нет",IF(E55=12,"Нет",IF(E55=13,VLOOKUP(F55,'13 лет'!$O$3:$R$75,4), IF(E55=14,VLOOKUP(F55,'14 лет'!$T$3:$W$75,4),""))))</f>
        <v/>
      </c>
      <c r="H55" s="170"/>
      <c r="I55" s="169" t="str">
        <f ca="1">IF(E55&lt;=9+OR(10),VLOOKUP(H55,'12 лет'!$B$3:$D$75,3),IF(E55&lt;=11+OR(12),"Нет",IF(E55&lt;=13+OR(14)+OR(15),"Нет",IF(E55&lt;=16+OR(17),VLOOKUP(H55,'14 лет'!$S$3:$W$75,5),""))))</f>
        <v/>
      </c>
      <c r="J55" s="170"/>
      <c r="K55" s="249" t="str">
        <f ca="1">IF(E55=12,VLOOKUP(J55,'12 лет'!$M$4:$O$75,3),IF(E55=11,VLOOKUP(J55,'11 лет'!$O$3:$S$76,5),IF(E55=13,VLOOKUP(J55,'13 лет'!$N$3:$R$75,5), IF(E55=14,VLOOKUP(J55,'14 лет'!$R$3:$W$75,6),""))))</f>
        <v/>
      </c>
      <c r="L55" s="168"/>
      <c r="M55" s="169" t="str">
        <f ca="1">IF(E55&lt;11,"Нет",IF(E55&lt;=11+OR(12),VLOOKUP(L55,'11 лет'!$V$4:$Z$75,5),IF(E55&lt;=13+OR(14)+OR(15),VLOOKUP(L55,'13 лет'!$U$4:$Y$75,5), IF(E55&lt;=16+OR(17),VLOOKUP(L55,'14 лет'!$Z$3:$AD$75,5),""))))</f>
        <v/>
      </c>
      <c r="N55" s="168"/>
      <c r="O55" s="249" t="str">
        <f ca="1">IF(E55=12,VLOOKUP(N55,'12 лет'!$S$4:$U$75,3),IF(E55=11,VLOOKUP(N55,'11 лет'!$X$3:$Z$76,3),IF(E55=13,VLOOKUP(N55,'13 лет'!$W$4:$Y$75,3), IF(E55=14,VLOOKUP(N55,'14 лет'!$AB$3:$AD$75,3),""))))</f>
        <v/>
      </c>
      <c r="P55" s="168"/>
      <c r="Q55" s="249" t="str">
        <f ca="1">IF(E55=12,VLOOKUP(P55,'12 лет'!$R$4:$U$75,4),IF(E55=11,VLOOKUP(P55,'11 лет'!$W$4:$Z$75,4),IF(E55=13,VLOOKUP(P55,'13 лет'!$V$4:$Y$75,4), IF(E55=14, VLOOKUP(P55,'14 лет'!$AA$4:$AD$74,4),""))))</f>
        <v/>
      </c>
      <c r="R55" s="168"/>
      <c r="S55" s="249" t="str">
        <f ca="1">IF(E55=12,VLOOKUP(R55,'12 лет'!$Q$4:$U$75,5),IF(E55=11,VLOOKUP(R55,'11 лет'!$U$4:$Z$75,6),IF(E55=13,VLOOKUP(R55,'13 лет'!$T$4:$Y$75,6), IF(E55=14, VLOOKUP(R55,'14 лет'!$Y$4:$AD$74,6),""))))</f>
        <v/>
      </c>
      <c r="T55" s="171">
        <v>-20</v>
      </c>
      <c r="U55" s="249" t="str">
        <f ca="1" xml:space="preserve"> IF(E55=12,VLOOKUP(T55,'12 лет'!$T$4:$U$75,2),IF(E55=11,VLOOKUP(T55,'11 лет'!$Y$4:$Z$75,2),IF(E55=13,VLOOKUP(T55,'13 лет'!$X$4:$Y$75,2), IF(E55=14,VLOOKUP(T55,'14 лет'!$AC$4:$AD$74,2),""))))</f>
        <v/>
      </c>
      <c r="V55" s="175"/>
      <c r="W55" s="249" t="str">
        <f ca="1">IF(E55=12,VLOOKUP(V55,'12 лет'!$L$4:$O$75,4),IF(E55=11,VLOOKUP(V55,'11 лет'!$Q$3:$S$76,3),IF(E55=13,VLOOKUP(V55,'13 лет'!$P$3:$R$75,3), IF(E55=14, VLOOKUP(V55,'14 лет'!$U$3:$W$74,3),""))))</f>
        <v/>
      </c>
      <c r="X55" s="175"/>
      <c r="Y55" s="169" t="str">
        <f ca="1">IF(E55&lt;=9+OR(10),VLOOKUP(X55,'12 лет'!$P$3:$U$75,6),IF(E55&lt;=11+OR(12),VLOOKUP(X55,'11 лет'!$T$3:$Z$75,7),IF(E55&lt;=13+OR(14)+OR(15),VLOOKUP(X55,'13 лет'!$S$3:$Y$75,7), IF(E55&lt;=16+OR(17),VLOOKUP(X55,'14 лет'!$X$3:$AD$75,7),""))))</f>
        <v/>
      </c>
      <c r="Z55" s="175"/>
      <c r="AA55" s="176" t="str">
        <f ca="1">IF(E55&lt;=9+OR(10),"Нет",IF(E55&lt;=11+OR(12),"Нет",IF(E55&lt;=13+OR(14)+OR(15),"Нет", IF(E55&lt;=16+OR(17), VLOOKUP(Z55,'14 лет'!$V$3:$W$74,2),""))))</f>
        <v/>
      </c>
      <c r="AB55" s="268">
        <f t="shared" ca="1" si="3"/>
        <v>0</v>
      </c>
      <c r="AC55" s="269">
        <f t="shared" ca="1" si="2"/>
        <v>24</v>
      </c>
    </row>
    <row r="56" spans="1:29" ht="15.75">
      <c r="A56" s="108"/>
      <c r="B56" s="109"/>
      <c r="C56" s="110"/>
      <c r="D56" s="110"/>
      <c r="E56" s="267">
        <f t="shared" ca="1" si="0"/>
        <v>125</v>
      </c>
      <c r="F56" s="168"/>
      <c r="G56" s="249" t="str">
        <f ca="1">IF(E56=11,"Нет",IF(E56=12,"Нет",IF(E56=13,VLOOKUP(F56,'13 лет'!$O$3:$R$75,4), IF(E56=14,VLOOKUP(F56,'14 лет'!$T$3:$W$75,4),""))))</f>
        <v/>
      </c>
      <c r="H56" s="170"/>
      <c r="I56" s="169" t="str">
        <f ca="1">IF(E56&lt;=9+OR(10),VLOOKUP(H56,'12 лет'!$B$3:$D$75,3),IF(E56&lt;=11+OR(12),"Нет",IF(E56&lt;=13+OR(14)+OR(15),"Нет",IF(E56&lt;=16+OR(17),VLOOKUP(H56,'14 лет'!$S$3:$W$75,5),""))))</f>
        <v/>
      </c>
      <c r="J56" s="170"/>
      <c r="K56" s="249" t="str">
        <f ca="1">IF(E56=12,VLOOKUP(J56,'12 лет'!$M$4:$O$75,3),IF(E56=11,VLOOKUP(J56,'11 лет'!$O$3:$S$76,5),IF(E56=13,VLOOKUP(J56,'13 лет'!$N$3:$R$75,5), IF(E56=14,VLOOKUP(J56,'14 лет'!$R$3:$W$75,6),""))))</f>
        <v/>
      </c>
      <c r="L56" s="168"/>
      <c r="M56" s="169" t="str">
        <f ca="1">IF(E56&lt;11,"Нет",IF(E56&lt;=11+OR(12),VLOOKUP(L56,'11 лет'!$V$4:$Z$75,5),IF(E56&lt;=13+OR(14)+OR(15),VLOOKUP(L56,'13 лет'!$U$4:$Y$75,5), IF(E56&lt;=16+OR(17),VLOOKUP(L56,'14 лет'!$Z$3:$AD$75,5),""))))</f>
        <v/>
      </c>
      <c r="N56" s="168"/>
      <c r="O56" s="249" t="str">
        <f ca="1">IF(E56=12,VLOOKUP(N56,'12 лет'!$S$4:$U$75,3),IF(E56=11,VLOOKUP(N56,'11 лет'!$X$3:$Z$76,3),IF(E56=13,VLOOKUP(N56,'13 лет'!$W$4:$Y$75,3), IF(E56=14,VLOOKUP(N56,'14 лет'!$AB$3:$AD$75,3),""))))</f>
        <v/>
      </c>
      <c r="P56" s="168"/>
      <c r="Q56" s="249" t="str">
        <f ca="1">IF(E56=12,VLOOKUP(P56,'12 лет'!$R$4:$U$75,4),IF(E56=11,VLOOKUP(P56,'11 лет'!$W$4:$Z$75,4),IF(E56=13,VLOOKUP(P56,'13 лет'!$V$4:$Y$75,4), IF(E56=14, VLOOKUP(P56,'14 лет'!$AA$4:$AD$74,4),""))))</f>
        <v/>
      </c>
      <c r="R56" s="168"/>
      <c r="S56" s="249" t="str">
        <f ca="1">IF(E56=12,VLOOKUP(R56,'12 лет'!$Q$4:$U$75,5),IF(E56=11,VLOOKUP(R56,'11 лет'!$U$4:$Z$75,6),IF(E56=13,VLOOKUP(R56,'13 лет'!$T$4:$Y$75,6), IF(E56=14, VLOOKUP(R56,'14 лет'!$Y$4:$AD$74,6),""))))</f>
        <v/>
      </c>
      <c r="T56" s="171">
        <v>-20</v>
      </c>
      <c r="U56" s="249" t="str">
        <f ca="1" xml:space="preserve"> IF(E56=12,VLOOKUP(T56,'12 лет'!$T$4:$U$75,2),IF(E56=11,VLOOKUP(T56,'11 лет'!$Y$4:$Z$75,2),IF(E56=13,VLOOKUP(T56,'13 лет'!$X$4:$Y$75,2), IF(E56=14,VLOOKUP(T56,'14 лет'!$AC$4:$AD$74,2),""))))</f>
        <v/>
      </c>
      <c r="V56" s="175"/>
      <c r="W56" s="249" t="str">
        <f ca="1">IF(E56=12,VLOOKUP(V56,'12 лет'!$L$4:$O$75,4),IF(E56=11,VLOOKUP(V56,'11 лет'!$Q$3:$S$76,3),IF(E56=13,VLOOKUP(V56,'13 лет'!$P$3:$R$75,3), IF(E56=14, VLOOKUP(V56,'14 лет'!$U$3:$W$74,3),""))))</f>
        <v/>
      </c>
      <c r="X56" s="175"/>
      <c r="Y56" s="169" t="str">
        <f ca="1">IF(E56&lt;=9+OR(10),VLOOKUP(X56,'12 лет'!$P$3:$U$75,6),IF(E56&lt;=11+OR(12),VLOOKUP(X56,'11 лет'!$T$3:$Z$75,7),IF(E56&lt;=13+OR(14)+OR(15),VLOOKUP(X56,'13 лет'!$S$3:$Y$75,7), IF(E56&lt;=16+OR(17),VLOOKUP(X56,'14 лет'!$X$3:$AD$75,7),""))))</f>
        <v/>
      </c>
      <c r="Z56" s="175"/>
      <c r="AA56" s="176" t="str">
        <f ca="1">IF(E56&lt;=9+OR(10),"Нет",IF(E56&lt;=11+OR(12),"Нет",IF(E56&lt;=13+OR(14)+OR(15),"Нет", IF(E56&lt;=16+OR(17), VLOOKUP(Z56,'14 лет'!$V$3:$W$74,2),""))))</f>
        <v/>
      </c>
      <c r="AB56" s="268">
        <f t="shared" ca="1" si="3"/>
        <v>0</v>
      </c>
      <c r="AC56" s="269">
        <f t="shared" ca="1" si="2"/>
        <v>24</v>
      </c>
    </row>
    <row r="57" spans="1:29" ht="15.75">
      <c r="A57" s="108"/>
      <c r="B57" s="109"/>
      <c r="C57" s="110"/>
      <c r="D57" s="110"/>
      <c r="E57" s="267">
        <f t="shared" ca="1" si="0"/>
        <v>125</v>
      </c>
      <c r="F57" s="168"/>
      <c r="G57" s="249" t="str">
        <f ca="1">IF(E57=11,"Нет",IF(E57=12,"Нет",IF(E57=13,VLOOKUP(F57,'13 лет'!$O$3:$R$75,4), IF(E57=14,VLOOKUP(F57,'14 лет'!$T$3:$W$75,4),""))))</f>
        <v/>
      </c>
      <c r="H57" s="170"/>
      <c r="I57" s="169" t="str">
        <f ca="1">IF(E57&lt;=9+OR(10),VLOOKUP(H57,'12 лет'!$B$3:$D$75,3),IF(E57&lt;=11+OR(12),"Нет",IF(E57&lt;=13+OR(14)+OR(15),"Нет",IF(E57&lt;=16+OR(17),VLOOKUP(H57,'14 лет'!$S$3:$W$75,5),""))))</f>
        <v/>
      </c>
      <c r="J57" s="170"/>
      <c r="K57" s="249" t="str">
        <f ca="1">IF(E57=12,VLOOKUP(J57,'12 лет'!$M$4:$O$75,3),IF(E57=11,VLOOKUP(J57,'11 лет'!$O$3:$S$76,5),IF(E57=13,VLOOKUP(J57,'13 лет'!$N$3:$R$75,5), IF(E57=14,VLOOKUP(J57,'14 лет'!$R$3:$W$75,6),""))))</f>
        <v/>
      </c>
      <c r="L57" s="168"/>
      <c r="M57" s="169" t="str">
        <f ca="1">IF(E57&lt;11,"Нет",IF(E57&lt;=11+OR(12),VLOOKUP(L57,'11 лет'!$V$4:$Z$75,5),IF(E57&lt;=13+OR(14)+OR(15),VLOOKUP(L57,'13 лет'!$U$4:$Y$75,5), IF(E57&lt;=16+OR(17),VLOOKUP(L57,'14 лет'!$Z$3:$AD$75,5),""))))</f>
        <v/>
      </c>
      <c r="N57" s="168"/>
      <c r="O57" s="249" t="str">
        <f ca="1">IF(E57=12,VLOOKUP(N57,'12 лет'!$S$4:$U$75,3),IF(E57=11,VLOOKUP(N57,'11 лет'!$X$3:$Z$76,3),IF(E57=13,VLOOKUP(N57,'13 лет'!$W$4:$Y$75,3), IF(E57=14,VLOOKUP(N57,'14 лет'!$AB$3:$AD$75,3),""))))</f>
        <v/>
      </c>
      <c r="P57" s="168"/>
      <c r="Q57" s="249" t="str">
        <f ca="1">IF(E57=12,VLOOKUP(P57,'12 лет'!$R$4:$U$75,4),IF(E57=11,VLOOKUP(P57,'11 лет'!$W$4:$Z$75,4),IF(E57=13,VLOOKUP(P57,'13 лет'!$V$4:$Y$75,4), IF(E57=14, VLOOKUP(P57,'14 лет'!$AA$4:$AD$74,4),""))))</f>
        <v/>
      </c>
      <c r="R57" s="168"/>
      <c r="S57" s="249" t="str">
        <f ca="1">IF(E57=12,VLOOKUP(R57,'12 лет'!$Q$4:$U$75,5),IF(E57=11,VLOOKUP(R57,'11 лет'!$U$4:$Z$75,6),IF(E57=13,VLOOKUP(R57,'13 лет'!$T$4:$Y$75,6), IF(E57=14, VLOOKUP(R57,'14 лет'!$Y$4:$AD$74,6),""))))</f>
        <v/>
      </c>
      <c r="T57" s="171">
        <v>-20</v>
      </c>
      <c r="U57" s="249" t="str">
        <f ca="1" xml:space="preserve"> IF(E57=12,VLOOKUP(T57,'12 лет'!$T$4:$U$75,2),IF(E57=11,VLOOKUP(T57,'11 лет'!$Y$4:$Z$75,2),IF(E57=13,VLOOKUP(T57,'13 лет'!$X$4:$Y$75,2), IF(E57=14,VLOOKUP(T57,'14 лет'!$AC$4:$AD$74,2),""))))</f>
        <v/>
      </c>
      <c r="V57" s="175"/>
      <c r="W57" s="249" t="str">
        <f ca="1">IF(E57=12,VLOOKUP(V57,'12 лет'!$L$4:$O$75,4),IF(E57=11,VLOOKUP(V57,'11 лет'!$Q$3:$S$76,3),IF(E57=13,VLOOKUP(V57,'13 лет'!$P$3:$R$75,3), IF(E57=14, VLOOKUP(V57,'14 лет'!$U$3:$W$74,3),""))))</f>
        <v/>
      </c>
      <c r="X57" s="175"/>
      <c r="Y57" s="169" t="str">
        <f ca="1">IF(E57&lt;=9+OR(10),VLOOKUP(X57,'12 лет'!$P$3:$U$75,6),IF(E57&lt;=11+OR(12),VLOOKUP(X57,'11 лет'!$T$3:$Z$75,7),IF(E57&lt;=13+OR(14)+OR(15),VLOOKUP(X57,'13 лет'!$S$3:$Y$75,7), IF(E57&lt;=16+OR(17),VLOOKUP(X57,'14 лет'!$X$3:$AD$75,7),""))))</f>
        <v/>
      </c>
      <c r="Z57" s="175"/>
      <c r="AA57" s="176" t="str">
        <f ca="1">IF(E57&lt;=9+OR(10),"Нет",IF(E57&lt;=11+OR(12),"Нет",IF(E57&lt;=13+OR(14)+OR(15),"Нет", IF(E57&lt;=16+OR(17), VLOOKUP(Z57,'14 лет'!$V$3:$W$74,2),""))))</f>
        <v/>
      </c>
      <c r="AB57" s="268">
        <f t="shared" ca="1" si="3"/>
        <v>0</v>
      </c>
      <c r="AC57" s="269">
        <f t="shared" ca="1" si="2"/>
        <v>24</v>
      </c>
    </row>
    <row r="58" spans="1:29" ht="15.75">
      <c r="A58" s="108"/>
      <c r="B58" s="109"/>
      <c r="C58" s="110"/>
      <c r="D58" s="110"/>
      <c r="E58" s="267">
        <f t="shared" ca="1" si="0"/>
        <v>125</v>
      </c>
      <c r="F58" s="168"/>
      <c r="G58" s="249" t="str">
        <f ca="1">IF(E58=11,"Нет",IF(E58=12,"Нет",IF(E58=13,VLOOKUP(F58,'13 лет'!$O$3:$R$75,4), IF(E58=14,VLOOKUP(F58,'14 лет'!$T$3:$W$75,4),""))))</f>
        <v/>
      </c>
      <c r="H58" s="170"/>
      <c r="I58" s="169" t="str">
        <f ca="1">IF(E58&lt;=9+OR(10),VLOOKUP(H58,'12 лет'!$B$3:$D$75,3),IF(E58&lt;=11+OR(12),"Нет",IF(E58&lt;=13+OR(14)+OR(15),"Нет",IF(E58&lt;=16+OR(17),VLOOKUP(H58,'14 лет'!$S$3:$W$75,5),""))))</f>
        <v/>
      </c>
      <c r="J58" s="170"/>
      <c r="K58" s="249" t="str">
        <f ca="1">IF(E58=12,VLOOKUP(J58,'12 лет'!$M$4:$O$75,3),IF(E58=11,VLOOKUP(J58,'11 лет'!$O$3:$S$76,5),IF(E58=13,VLOOKUP(J58,'13 лет'!$N$3:$R$75,5), IF(E58=14,VLOOKUP(J58,'14 лет'!$R$3:$W$75,6),""))))</f>
        <v/>
      </c>
      <c r="L58" s="168"/>
      <c r="M58" s="169" t="str">
        <f ca="1">IF(E58&lt;11,"Нет",IF(E58&lt;=11+OR(12),VLOOKUP(L58,'11 лет'!$V$4:$Z$75,5),IF(E58&lt;=13+OR(14)+OR(15),VLOOKUP(L58,'13 лет'!$U$4:$Y$75,5), IF(E58&lt;=16+OR(17),VLOOKUP(L58,'14 лет'!$Z$3:$AD$75,5),""))))</f>
        <v/>
      </c>
      <c r="N58" s="168"/>
      <c r="O58" s="249" t="str">
        <f ca="1">IF(E58=12,VLOOKUP(N58,'12 лет'!$S$4:$U$75,3),IF(E58=11,VLOOKUP(N58,'11 лет'!$X$3:$Z$76,3),IF(E58=13,VLOOKUP(N58,'13 лет'!$W$4:$Y$75,3), IF(E58=14,VLOOKUP(N58,'14 лет'!$AB$3:$AD$75,3),""))))</f>
        <v/>
      </c>
      <c r="P58" s="168"/>
      <c r="Q58" s="249" t="str">
        <f ca="1">IF(E58=12,VLOOKUP(P58,'12 лет'!$R$4:$U$75,4),IF(E58=11,VLOOKUP(P58,'11 лет'!$W$4:$Z$75,4),IF(E58=13,VLOOKUP(P58,'13 лет'!$V$4:$Y$75,4), IF(E58=14, VLOOKUP(P58,'14 лет'!$AA$4:$AD$74,4),""))))</f>
        <v/>
      </c>
      <c r="R58" s="168"/>
      <c r="S58" s="249" t="str">
        <f ca="1">IF(E58=12,VLOOKUP(R58,'12 лет'!$Q$4:$U$75,5),IF(E58=11,VLOOKUP(R58,'11 лет'!$U$4:$Z$75,6),IF(E58=13,VLOOKUP(R58,'13 лет'!$T$4:$Y$75,6), IF(E58=14, VLOOKUP(R58,'14 лет'!$Y$4:$AD$74,6),""))))</f>
        <v/>
      </c>
      <c r="T58" s="171">
        <v>-20</v>
      </c>
      <c r="U58" s="249" t="str">
        <f ca="1" xml:space="preserve"> IF(E58=12,VLOOKUP(T58,'12 лет'!$T$4:$U$75,2),IF(E58=11,VLOOKUP(T58,'11 лет'!$Y$4:$Z$75,2),IF(E58=13,VLOOKUP(T58,'13 лет'!$X$4:$Y$75,2), IF(E58=14,VLOOKUP(T58,'14 лет'!$AC$4:$AD$74,2),""))))</f>
        <v/>
      </c>
      <c r="V58" s="175"/>
      <c r="W58" s="249" t="str">
        <f ca="1">IF(E58=12,VLOOKUP(V58,'12 лет'!$L$4:$O$75,4),IF(E58=11,VLOOKUP(V58,'11 лет'!$Q$3:$S$76,3),IF(E58=13,VLOOKUP(V58,'13 лет'!$P$3:$R$75,3), IF(E58=14, VLOOKUP(V58,'14 лет'!$U$3:$W$74,3),""))))</f>
        <v/>
      </c>
      <c r="X58" s="175"/>
      <c r="Y58" s="169" t="str">
        <f ca="1">IF(E58&lt;=9+OR(10),VLOOKUP(X58,'12 лет'!$P$3:$U$75,6),IF(E58&lt;=11+OR(12),VLOOKUP(X58,'11 лет'!$T$3:$Z$75,7),IF(E58&lt;=13+OR(14)+OR(15),VLOOKUP(X58,'13 лет'!$S$3:$Y$75,7), IF(E58&lt;=16+OR(17),VLOOKUP(X58,'14 лет'!$X$3:$AD$75,7),""))))</f>
        <v/>
      </c>
      <c r="Z58" s="175"/>
      <c r="AA58" s="176" t="str">
        <f ca="1">IF(E58&lt;=9+OR(10),"Нет",IF(E58&lt;=11+OR(12),"Нет",IF(E58&lt;=13+OR(14)+OR(15),"Нет", IF(E58&lt;=16+OR(17), VLOOKUP(Z58,'14 лет'!$V$3:$W$74,2),""))))</f>
        <v/>
      </c>
      <c r="AB58" s="268">
        <f t="shared" ca="1" si="3"/>
        <v>0</v>
      </c>
      <c r="AC58" s="269">
        <f t="shared" ca="1" si="2"/>
        <v>24</v>
      </c>
    </row>
    <row r="59" spans="1:29" ht="15.75">
      <c r="A59" s="108"/>
      <c r="B59" s="109"/>
      <c r="C59" s="110"/>
      <c r="D59" s="110"/>
      <c r="E59" s="267">
        <f t="shared" ca="1" si="0"/>
        <v>125</v>
      </c>
      <c r="F59" s="168"/>
      <c r="G59" s="249" t="str">
        <f ca="1">IF(E59=11,"Нет",IF(E59=12,"Нет",IF(E59=13,VLOOKUP(F59,'13 лет'!$O$3:$R$75,4), IF(E59=14,VLOOKUP(F59,'14 лет'!$T$3:$W$75,4),""))))</f>
        <v/>
      </c>
      <c r="H59" s="170"/>
      <c r="I59" s="169" t="str">
        <f ca="1">IF(E59&lt;=9+OR(10),VLOOKUP(H59,'12 лет'!$B$3:$D$75,3),IF(E59&lt;=11+OR(12),"Нет",IF(E59&lt;=13+OR(14)+OR(15),"Нет",IF(E59&lt;=16+OR(17),VLOOKUP(H59,'14 лет'!$S$3:$W$75,5),""))))</f>
        <v/>
      </c>
      <c r="J59" s="170"/>
      <c r="K59" s="249" t="str">
        <f ca="1">IF(E59=12,VLOOKUP(J59,'12 лет'!$M$4:$O$75,3),IF(E59=11,VLOOKUP(J59,'11 лет'!$O$3:$S$76,5),IF(E59=13,VLOOKUP(J59,'13 лет'!$N$3:$R$75,5), IF(E59=14,VLOOKUP(J59,'14 лет'!$R$3:$W$75,6),""))))</f>
        <v/>
      </c>
      <c r="L59" s="168"/>
      <c r="M59" s="169" t="str">
        <f ca="1">IF(E59&lt;11,"Нет",IF(E59&lt;=11+OR(12),VLOOKUP(L59,'11 лет'!$V$4:$Z$75,5),IF(E59&lt;=13+OR(14)+OR(15),VLOOKUP(L59,'13 лет'!$U$4:$Y$75,5), IF(E59&lt;=16+OR(17),VLOOKUP(L59,'14 лет'!$Z$3:$AD$75,5),""))))</f>
        <v/>
      </c>
      <c r="N59" s="168"/>
      <c r="O59" s="249" t="str">
        <f ca="1">IF(E59=12,VLOOKUP(N59,'12 лет'!$S$4:$U$75,3),IF(E59=11,VLOOKUP(N59,'11 лет'!$X$3:$Z$76,3),IF(E59=13,VLOOKUP(N59,'13 лет'!$W$4:$Y$75,3), IF(E59=14,VLOOKUP(N59,'14 лет'!$AB$3:$AD$75,3),""))))</f>
        <v/>
      </c>
      <c r="P59" s="168"/>
      <c r="Q59" s="249" t="str">
        <f ca="1">IF(E59=12,VLOOKUP(P59,'12 лет'!$R$4:$U$75,4),IF(E59=11,VLOOKUP(P59,'11 лет'!$W$4:$Z$75,4),IF(E59=13,VLOOKUP(P59,'13 лет'!$V$4:$Y$75,4), IF(E59=14, VLOOKUP(P59,'14 лет'!$AA$4:$AD$74,4),""))))</f>
        <v/>
      </c>
      <c r="R59" s="168"/>
      <c r="S59" s="249" t="str">
        <f ca="1">IF(E59=12,VLOOKUP(R59,'12 лет'!$Q$4:$U$75,5),IF(E59=11,VLOOKUP(R59,'11 лет'!$U$4:$Z$75,6),IF(E59=13,VLOOKUP(R59,'13 лет'!$T$4:$Y$75,6), IF(E59=14, VLOOKUP(R59,'14 лет'!$Y$4:$AD$74,6),""))))</f>
        <v/>
      </c>
      <c r="T59" s="171">
        <v>-20</v>
      </c>
      <c r="U59" s="249" t="str">
        <f ca="1" xml:space="preserve"> IF(E59=12,VLOOKUP(T59,'12 лет'!$T$4:$U$75,2),IF(E59=11,VLOOKUP(T59,'11 лет'!$Y$4:$Z$75,2),IF(E59=13,VLOOKUP(T59,'13 лет'!$X$4:$Y$75,2), IF(E59=14,VLOOKUP(T59,'14 лет'!$AC$4:$AD$74,2),""))))</f>
        <v/>
      </c>
      <c r="V59" s="175"/>
      <c r="W59" s="249" t="str">
        <f ca="1">IF(E59=12,VLOOKUP(V59,'12 лет'!$L$4:$O$75,4),IF(E59=11,VLOOKUP(V59,'11 лет'!$Q$3:$S$76,3),IF(E59=13,VLOOKUP(V59,'13 лет'!$P$3:$R$75,3), IF(E59=14, VLOOKUP(V59,'14 лет'!$U$3:$W$74,3),""))))</f>
        <v/>
      </c>
      <c r="X59" s="175"/>
      <c r="Y59" s="169" t="str">
        <f ca="1">IF(E59&lt;=9+OR(10),VLOOKUP(X59,'12 лет'!$P$3:$U$75,6),IF(E59&lt;=11+OR(12),VLOOKUP(X59,'11 лет'!$T$3:$Z$75,7),IF(E59&lt;=13+OR(14)+OR(15),VLOOKUP(X59,'13 лет'!$S$3:$Y$75,7), IF(E59&lt;=16+OR(17),VLOOKUP(X59,'14 лет'!$X$3:$AD$75,7),""))))</f>
        <v/>
      </c>
      <c r="Z59" s="175"/>
      <c r="AA59" s="176" t="str">
        <f ca="1">IF(E59&lt;=9+OR(10),"Нет",IF(E59&lt;=11+OR(12),"Нет",IF(E59&lt;=13+OR(14)+OR(15),"Нет", IF(E59&lt;=16+OR(17), VLOOKUP(Z59,'14 лет'!$V$3:$W$74,2),""))))</f>
        <v/>
      </c>
      <c r="AB59" s="268">
        <f t="shared" ca="1" si="3"/>
        <v>0</v>
      </c>
      <c r="AC59" s="269">
        <f t="shared" ca="1" si="2"/>
        <v>24</v>
      </c>
    </row>
    <row r="60" spans="1:29" ht="15.75">
      <c r="A60" s="108"/>
      <c r="B60" s="109"/>
      <c r="C60" s="110"/>
      <c r="D60" s="110"/>
      <c r="E60" s="267">
        <f t="shared" ca="1" si="0"/>
        <v>125</v>
      </c>
      <c r="F60" s="168"/>
      <c r="G60" s="249" t="str">
        <f ca="1">IF(E60=11,"Нет",IF(E60=12,"Нет",IF(E60=13,VLOOKUP(F60,'13 лет'!$O$3:$R$75,4), IF(E60=14,VLOOKUP(F60,'14 лет'!$T$3:$W$75,4),""))))</f>
        <v/>
      </c>
      <c r="H60" s="170"/>
      <c r="I60" s="169" t="str">
        <f ca="1">IF(E60&lt;=9+OR(10),VLOOKUP(H60,'12 лет'!$B$3:$D$75,3),IF(E60&lt;=11+OR(12),"Нет",IF(E60&lt;=13+OR(14)+OR(15),"Нет",IF(E60&lt;=16+OR(17),VLOOKUP(H60,'14 лет'!$S$3:$W$75,5),""))))</f>
        <v/>
      </c>
      <c r="J60" s="170"/>
      <c r="K60" s="249" t="str">
        <f ca="1">IF(E60=12,VLOOKUP(J60,'12 лет'!$M$4:$O$75,3),IF(E60=11,VLOOKUP(J60,'11 лет'!$O$3:$S$76,5),IF(E60=13,VLOOKUP(J60,'13 лет'!$N$3:$R$75,5), IF(E60=14,VLOOKUP(J60,'14 лет'!$R$3:$W$75,6),""))))</f>
        <v/>
      </c>
      <c r="L60" s="168"/>
      <c r="M60" s="169" t="str">
        <f ca="1">IF(E60&lt;11,"Нет",IF(E60&lt;=11+OR(12),VLOOKUP(L60,'11 лет'!$V$4:$Z$75,5),IF(E60&lt;=13+OR(14)+OR(15),VLOOKUP(L60,'13 лет'!$U$4:$Y$75,5), IF(E60&lt;=16+OR(17),VLOOKUP(L60,'14 лет'!$Z$3:$AD$75,5),""))))</f>
        <v/>
      </c>
      <c r="N60" s="168"/>
      <c r="O60" s="249" t="str">
        <f ca="1">IF(E60=12,VLOOKUP(N60,'12 лет'!$S$4:$U$75,3),IF(E60=11,VLOOKUP(N60,'11 лет'!$X$3:$Z$76,3),IF(E60=13,VLOOKUP(N60,'13 лет'!$W$4:$Y$75,3), IF(E60=14,VLOOKUP(N60,'14 лет'!$AB$3:$AD$75,3),""))))</f>
        <v/>
      </c>
      <c r="P60" s="168"/>
      <c r="Q60" s="249" t="str">
        <f ca="1">IF(E60=12,VLOOKUP(P60,'12 лет'!$R$4:$U$75,4),IF(E60=11,VLOOKUP(P60,'11 лет'!$W$4:$Z$75,4),IF(E60=13,VLOOKUP(P60,'13 лет'!$V$4:$Y$75,4), IF(E60=14, VLOOKUP(P60,'14 лет'!$AA$4:$AD$74,4),""))))</f>
        <v/>
      </c>
      <c r="R60" s="168"/>
      <c r="S60" s="249" t="str">
        <f ca="1">IF(E60=12,VLOOKUP(R60,'12 лет'!$Q$4:$U$75,5),IF(E60=11,VLOOKUP(R60,'11 лет'!$U$4:$Z$75,6),IF(E60=13,VLOOKUP(R60,'13 лет'!$T$4:$Y$75,6), IF(E60=14, VLOOKUP(R60,'14 лет'!$Y$4:$AD$74,6),""))))</f>
        <v/>
      </c>
      <c r="T60" s="171">
        <v>-20</v>
      </c>
      <c r="U60" s="249" t="str">
        <f ca="1" xml:space="preserve"> IF(E60=12,VLOOKUP(T60,'12 лет'!$T$4:$U$75,2),IF(E60=11,VLOOKUP(T60,'11 лет'!$Y$4:$Z$75,2),IF(E60=13,VLOOKUP(T60,'13 лет'!$X$4:$Y$75,2), IF(E60=14,VLOOKUP(T60,'14 лет'!$AC$4:$AD$74,2),""))))</f>
        <v/>
      </c>
      <c r="V60" s="175"/>
      <c r="W60" s="249" t="str">
        <f ca="1">IF(E60=12,VLOOKUP(V60,'12 лет'!$L$4:$O$75,4),IF(E60=11,VLOOKUP(V60,'11 лет'!$Q$3:$S$76,3),IF(E60=13,VLOOKUP(V60,'13 лет'!$P$3:$R$75,3), IF(E60=14, VLOOKUP(V60,'14 лет'!$U$3:$W$74,3),""))))</f>
        <v/>
      </c>
      <c r="X60" s="175"/>
      <c r="Y60" s="169" t="str">
        <f ca="1">IF(E60&lt;=9+OR(10),VLOOKUP(X60,'12 лет'!$P$3:$U$75,6),IF(E60&lt;=11+OR(12),VLOOKUP(X60,'11 лет'!$T$3:$Z$75,7),IF(E60&lt;=13+OR(14)+OR(15),VLOOKUP(X60,'13 лет'!$S$3:$Y$75,7), IF(E60&lt;=16+OR(17),VLOOKUP(X60,'14 лет'!$X$3:$AD$75,7),""))))</f>
        <v/>
      </c>
      <c r="Z60" s="175"/>
      <c r="AA60" s="176" t="str">
        <f ca="1">IF(E60&lt;=9+OR(10),"Нет",IF(E60&lt;=11+OR(12),"Нет",IF(E60&lt;=13+OR(14)+OR(15),"Нет", IF(E60&lt;=16+OR(17), VLOOKUP(Z60,'14 лет'!$V$3:$W$74,2),""))))</f>
        <v/>
      </c>
      <c r="AB60" s="268">
        <f t="shared" ca="1" si="3"/>
        <v>0</v>
      </c>
      <c r="AC60" s="269">
        <f t="shared" ca="1" si="2"/>
        <v>24</v>
      </c>
    </row>
    <row r="61" spans="1:29" ht="15.75">
      <c r="A61" s="108"/>
      <c r="B61" s="109"/>
      <c r="C61" s="110"/>
      <c r="D61" s="110"/>
      <c r="E61" s="267">
        <f t="shared" ca="1" si="0"/>
        <v>125</v>
      </c>
      <c r="F61" s="168"/>
      <c r="G61" s="249" t="str">
        <f ca="1">IF(E61=11,"Нет",IF(E61=12,"Нет",IF(E61=13,VLOOKUP(F61,'13 лет'!$O$3:$R$75,4), IF(E61=14,VLOOKUP(F61,'14 лет'!$T$3:$W$75,4),""))))</f>
        <v/>
      </c>
      <c r="H61" s="170"/>
      <c r="I61" s="169" t="str">
        <f ca="1">IF(E61&lt;=9+OR(10),VLOOKUP(H61,'12 лет'!$B$3:$D$75,3),IF(E61&lt;=11+OR(12),"Нет",IF(E61&lt;=13+OR(14)+OR(15),"Нет",IF(E61&lt;=16+OR(17),VLOOKUP(H61,'14 лет'!$S$3:$W$75,5),""))))</f>
        <v/>
      </c>
      <c r="J61" s="170"/>
      <c r="K61" s="249" t="str">
        <f ca="1">IF(E61=12,VLOOKUP(J61,'12 лет'!$M$4:$O$75,3),IF(E61=11,VLOOKUP(J61,'11 лет'!$O$3:$S$76,5),IF(E61=13,VLOOKUP(J61,'13 лет'!$N$3:$R$75,5), IF(E61=14,VLOOKUP(J61,'14 лет'!$R$3:$W$75,6),""))))</f>
        <v/>
      </c>
      <c r="L61" s="168"/>
      <c r="M61" s="169" t="str">
        <f ca="1">IF(E61&lt;11,"Нет",IF(E61&lt;=11+OR(12),VLOOKUP(L61,'11 лет'!$V$4:$Z$75,5),IF(E61&lt;=13+OR(14)+OR(15),VLOOKUP(L61,'13 лет'!$U$4:$Y$75,5), IF(E61&lt;=16+OR(17),VLOOKUP(L61,'14 лет'!$Z$3:$AD$75,5),""))))</f>
        <v/>
      </c>
      <c r="N61" s="168"/>
      <c r="O61" s="249" t="str">
        <f ca="1">IF(E61=12,VLOOKUP(N61,'12 лет'!$S$4:$U$75,3),IF(E61=11,VLOOKUP(N61,'11 лет'!$X$3:$Z$76,3),IF(E61=13,VLOOKUP(N61,'13 лет'!$W$4:$Y$75,3), IF(E61=14,VLOOKUP(N61,'14 лет'!$AB$3:$AD$75,3),""))))</f>
        <v/>
      </c>
      <c r="P61" s="168"/>
      <c r="Q61" s="249" t="str">
        <f ca="1">IF(E61=12,VLOOKUP(P61,'12 лет'!$R$4:$U$75,4),IF(E61=11,VLOOKUP(P61,'11 лет'!$W$4:$Z$75,4),IF(E61=13,VLOOKUP(P61,'13 лет'!$V$4:$Y$75,4), IF(E61=14, VLOOKUP(P61,'14 лет'!$AA$4:$AD$74,4),""))))</f>
        <v/>
      </c>
      <c r="R61" s="168"/>
      <c r="S61" s="249" t="str">
        <f ca="1">IF(E61=12,VLOOKUP(R61,'12 лет'!$Q$4:$U$75,5),IF(E61=11,VLOOKUP(R61,'11 лет'!$U$4:$Z$75,6),IF(E61=13,VLOOKUP(R61,'13 лет'!$T$4:$Y$75,6), IF(E61=14, VLOOKUP(R61,'14 лет'!$Y$4:$AD$74,6),""))))</f>
        <v/>
      </c>
      <c r="T61" s="171">
        <v>-20</v>
      </c>
      <c r="U61" s="249" t="str">
        <f ca="1" xml:space="preserve"> IF(E61=12,VLOOKUP(T61,'12 лет'!$T$4:$U$75,2),IF(E61=11,VLOOKUP(T61,'11 лет'!$Y$4:$Z$75,2),IF(E61=13,VLOOKUP(T61,'13 лет'!$X$4:$Y$75,2), IF(E61=14,VLOOKUP(T61,'14 лет'!$AC$4:$AD$74,2),""))))</f>
        <v/>
      </c>
      <c r="V61" s="175"/>
      <c r="W61" s="249" t="str">
        <f ca="1">IF(E61=12,VLOOKUP(V61,'12 лет'!$L$4:$O$75,4),IF(E61=11,VLOOKUP(V61,'11 лет'!$Q$3:$S$76,3),IF(E61=13,VLOOKUP(V61,'13 лет'!$P$3:$R$75,3), IF(E61=14, VLOOKUP(V61,'14 лет'!$U$3:$W$74,3),""))))</f>
        <v/>
      </c>
      <c r="X61" s="175"/>
      <c r="Y61" s="169" t="str">
        <f ca="1">IF(E61&lt;=9+OR(10),VLOOKUP(X61,'12 лет'!$P$3:$U$75,6),IF(E61&lt;=11+OR(12),VLOOKUP(X61,'11 лет'!$T$3:$Z$75,7),IF(E61&lt;=13+OR(14)+OR(15),VLOOKUP(X61,'13 лет'!$S$3:$Y$75,7), IF(E61&lt;=16+OR(17),VLOOKUP(X61,'14 лет'!$X$3:$AD$75,7),""))))</f>
        <v/>
      </c>
      <c r="Z61" s="175"/>
      <c r="AA61" s="176" t="str">
        <f ca="1">IF(E61&lt;=9+OR(10),"Нет",IF(E61&lt;=11+OR(12),"Нет",IF(E61&lt;=13+OR(14)+OR(15),"Нет", IF(E61&lt;=16+OR(17), VLOOKUP(Z61,'14 лет'!$V$3:$W$74,2),""))))</f>
        <v/>
      </c>
      <c r="AB61" s="268">
        <f t="shared" ca="1" si="3"/>
        <v>0</v>
      </c>
      <c r="AC61" s="269">
        <f t="shared" ca="1" si="2"/>
        <v>24</v>
      </c>
    </row>
    <row r="62" spans="1:29" ht="15.75">
      <c r="A62" s="108"/>
      <c r="B62" s="109"/>
      <c r="C62" s="110"/>
      <c r="D62" s="110"/>
      <c r="E62" s="267">
        <f t="shared" ca="1" si="0"/>
        <v>125</v>
      </c>
      <c r="F62" s="168"/>
      <c r="G62" s="249" t="str">
        <f ca="1">IF(E62=11,"Нет",IF(E62=12,"Нет",IF(E62=13,VLOOKUP(F62,'13 лет'!$O$3:$R$75,4), IF(E62=14,VLOOKUP(F62,'14 лет'!$T$3:$W$75,4),""))))</f>
        <v/>
      </c>
      <c r="H62" s="170"/>
      <c r="I62" s="169" t="str">
        <f ca="1">IF(E62&lt;=9+OR(10),VLOOKUP(H62,'12 лет'!$B$3:$D$75,3),IF(E62&lt;=11+OR(12),"Нет",IF(E62&lt;=13+OR(14)+OR(15),"Нет",IF(E62&lt;=16+OR(17),VLOOKUP(H62,'14 лет'!$S$3:$W$75,5),""))))</f>
        <v/>
      </c>
      <c r="J62" s="170"/>
      <c r="K62" s="249" t="str">
        <f ca="1">IF(E62=12,VLOOKUP(J62,'12 лет'!$M$4:$O$75,3),IF(E62=11,VLOOKUP(J62,'11 лет'!$O$3:$S$76,5),IF(E62=13,VLOOKUP(J62,'13 лет'!$N$3:$R$75,5), IF(E62=14,VLOOKUP(J62,'14 лет'!$R$3:$W$75,6),""))))</f>
        <v/>
      </c>
      <c r="L62" s="168"/>
      <c r="M62" s="169" t="str">
        <f ca="1">IF(E62&lt;11,"Нет",IF(E62&lt;=11+OR(12),VLOOKUP(L62,'11 лет'!$V$4:$Z$75,5),IF(E62&lt;=13+OR(14)+OR(15),VLOOKUP(L62,'13 лет'!$U$4:$Y$75,5), IF(E62&lt;=16+OR(17),VLOOKUP(L62,'14 лет'!$Z$3:$AD$75,5),""))))</f>
        <v/>
      </c>
      <c r="N62" s="168"/>
      <c r="O62" s="249" t="str">
        <f ca="1">IF(E62=12,VLOOKUP(N62,'12 лет'!$S$4:$U$75,3),IF(E62=11,VLOOKUP(N62,'11 лет'!$X$3:$Z$76,3),IF(E62=13,VLOOKUP(N62,'13 лет'!$W$4:$Y$75,3), IF(E62=14,VLOOKUP(N62,'14 лет'!$AB$3:$AD$75,3),""))))</f>
        <v/>
      </c>
      <c r="P62" s="168"/>
      <c r="Q62" s="249" t="str">
        <f ca="1">IF(E62=12,VLOOKUP(P62,'12 лет'!$R$4:$U$75,4),IF(E62=11,VLOOKUP(P62,'11 лет'!$W$4:$Z$75,4),IF(E62=13,VLOOKUP(P62,'13 лет'!$V$4:$Y$75,4), IF(E62=14, VLOOKUP(P62,'14 лет'!$AA$4:$AD$74,4),""))))</f>
        <v/>
      </c>
      <c r="R62" s="168"/>
      <c r="S62" s="249" t="str">
        <f ca="1">IF(E62=12,VLOOKUP(R62,'12 лет'!$Q$4:$U$75,5),IF(E62=11,VLOOKUP(R62,'11 лет'!$U$4:$Z$75,6),IF(E62=13,VLOOKUP(R62,'13 лет'!$T$4:$Y$75,6), IF(E62=14, VLOOKUP(R62,'14 лет'!$Y$4:$AD$74,6),""))))</f>
        <v/>
      </c>
      <c r="T62" s="171">
        <v>-20</v>
      </c>
      <c r="U62" s="249" t="str">
        <f ca="1" xml:space="preserve"> IF(E62=12,VLOOKUP(T62,'12 лет'!$T$4:$U$75,2),IF(E62=11,VLOOKUP(T62,'11 лет'!$Y$4:$Z$75,2),IF(E62=13,VLOOKUP(T62,'13 лет'!$X$4:$Y$75,2), IF(E62=14,VLOOKUP(T62,'14 лет'!$AC$4:$AD$74,2),""))))</f>
        <v/>
      </c>
      <c r="V62" s="175"/>
      <c r="W62" s="249" t="str">
        <f ca="1">IF(E62=12,VLOOKUP(V62,'12 лет'!$L$4:$O$75,4),IF(E62=11,VLOOKUP(V62,'11 лет'!$Q$3:$S$76,3),IF(E62=13,VLOOKUP(V62,'13 лет'!$P$3:$R$75,3), IF(E62=14, VLOOKUP(V62,'14 лет'!$U$3:$W$74,3),""))))</f>
        <v/>
      </c>
      <c r="X62" s="175"/>
      <c r="Y62" s="169" t="str">
        <f ca="1">IF(E62&lt;=9+OR(10),VLOOKUP(X62,'12 лет'!$P$3:$U$75,6),IF(E62&lt;=11+OR(12),VLOOKUP(X62,'11 лет'!$T$3:$Z$75,7),IF(E62&lt;=13+OR(14)+OR(15),VLOOKUP(X62,'13 лет'!$S$3:$Y$75,7), IF(E62&lt;=16+OR(17),VLOOKUP(X62,'14 лет'!$X$3:$AD$75,7),""))))</f>
        <v/>
      </c>
      <c r="Z62" s="175"/>
      <c r="AA62" s="176" t="str">
        <f ca="1">IF(E62&lt;=9+OR(10),"Нет",IF(E62&lt;=11+OR(12),"Нет",IF(E62&lt;=13+OR(14)+OR(15),"Нет", IF(E62&lt;=16+OR(17), VLOOKUP(Z62,'14 лет'!$V$3:$W$74,2),""))))</f>
        <v/>
      </c>
      <c r="AB62" s="268">
        <f t="shared" ca="1" si="3"/>
        <v>0</v>
      </c>
      <c r="AC62" s="269">
        <f t="shared" ca="1" si="2"/>
        <v>24</v>
      </c>
    </row>
    <row r="63" spans="1:29" ht="15.75">
      <c r="A63" s="108"/>
      <c r="B63" s="109"/>
      <c r="C63" s="110"/>
      <c r="D63" s="110"/>
      <c r="E63" s="267">
        <f t="shared" ca="1" si="0"/>
        <v>125</v>
      </c>
      <c r="F63" s="168"/>
      <c r="G63" s="249" t="str">
        <f ca="1">IF(E63=11,"Нет",IF(E63=12,"Нет",IF(E63=13,VLOOKUP(F63,'13 лет'!$O$3:$R$75,4), IF(E63=14,VLOOKUP(F63,'14 лет'!$T$3:$W$75,4),""))))</f>
        <v/>
      </c>
      <c r="H63" s="170"/>
      <c r="I63" s="169" t="str">
        <f ca="1">IF(E63&lt;=9+OR(10),VLOOKUP(H63,'12 лет'!$B$3:$D$75,3),IF(E63&lt;=11+OR(12),"Нет",IF(E63&lt;=13+OR(14)+OR(15),"Нет",IF(E63&lt;=16+OR(17),VLOOKUP(H63,'14 лет'!$S$3:$W$75,5),""))))</f>
        <v/>
      </c>
      <c r="J63" s="170"/>
      <c r="K63" s="249" t="str">
        <f ca="1">IF(E63=12,VLOOKUP(J63,'12 лет'!$M$4:$O$75,3),IF(E63=11,VLOOKUP(J63,'11 лет'!$O$3:$S$76,5),IF(E63=13,VLOOKUP(J63,'13 лет'!$N$3:$R$75,5), IF(E63=14,VLOOKUP(J63,'14 лет'!$R$3:$W$75,6),""))))</f>
        <v/>
      </c>
      <c r="L63" s="168"/>
      <c r="M63" s="169" t="str">
        <f ca="1">IF(E63&lt;11,"Нет",IF(E63&lt;=11+OR(12),VLOOKUP(L63,'11 лет'!$V$4:$Z$75,5),IF(E63&lt;=13+OR(14)+OR(15),VLOOKUP(L63,'13 лет'!$U$4:$Y$75,5), IF(E63&lt;=16+OR(17),VLOOKUP(L63,'14 лет'!$Z$3:$AD$75,5),""))))</f>
        <v/>
      </c>
      <c r="N63" s="168"/>
      <c r="O63" s="249" t="str">
        <f ca="1">IF(E63=12,VLOOKUP(N63,'12 лет'!$S$4:$U$75,3),IF(E63=11,VLOOKUP(N63,'11 лет'!$X$3:$Z$76,3),IF(E63=13,VLOOKUP(N63,'13 лет'!$W$4:$Y$75,3), IF(E63=14,VLOOKUP(N63,'14 лет'!$AB$3:$AD$75,3),""))))</f>
        <v/>
      </c>
      <c r="P63" s="168"/>
      <c r="Q63" s="249" t="str">
        <f ca="1">IF(E63=12,VLOOKUP(P63,'12 лет'!$R$4:$U$75,4),IF(E63=11,VLOOKUP(P63,'11 лет'!$W$4:$Z$75,4),IF(E63=13,VLOOKUP(P63,'13 лет'!$V$4:$Y$75,4), IF(E63=14, VLOOKUP(P63,'14 лет'!$AA$4:$AD$74,4),""))))</f>
        <v/>
      </c>
      <c r="R63" s="168"/>
      <c r="S63" s="249" t="str">
        <f ca="1">IF(E63=12,VLOOKUP(R63,'12 лет'!$Q$4:$U$75,5),IF(E63=11,VLOOKUP(R63,'11 лет'!$U$4:$Z$75,6),IF(E63=13,VLOOKUP(R63,'13 лет'!$T$4:$Y$75,6), IF(E63=14, VLOOKUP(R63,'14 лет'!$Y$4:$AD$74,6),""))))</f>
        <v/>
      </c>
      <c r="T63" s="171">
        <v>-20</v>
      </c>
      <c r="U63" s="249" t="str">
        <f ca="1" xml:space="preserve"> IF(E63=12,VLOOKUP(T63,'12 лет'!$T$4:$U$75,2),IF(E63=11,VLOOKUP(T63,'11 лет'!$Y$4:$Z$75,2),IF(E63=13,VLOOKUP(T63,'13 лет'!$X$4:$Y$75,2), IF(E63=14,VLOOKUP(T63,'14 лет'!$AC$4:$AD$74,2),""))))</f>
        <v/>
      </c>
      <c r="V63" s="175"/>
      <c r="W63" s="249" t="str">
        <f ca="1">IF(E63=12,VLOOKUP(V63,'12 лет'!$L$4:$O$75,4),IF(E63=11,VLOOKUP(V63,'11 лет'!$Q$3:$S$76,3),IF(E63=13,VLOOKUP(V63,'13 лет'!$P$3:$R$75,3), IF(E63=14, VLOOKUP(V63,'14 лет'!$U$3:$W$74,3),""))))</f>
        <v/>
      </c>
      <c r="X63" s="175"/>
      <c r="Y63" s="169" t="str">
        <f ca="1">IF(E63&lt;=9+OR(10),VLOOKUP(X63,'12 лет'!$P$3:$U$75,6),IF(E63&lt;=11+OR(12),VLOOKUP(X63,'11 лет'!$T$3:$Z$75,7),IF(E63&lt;=13+OR(14)+OR(15),VLOOKUP(X63,'13 лет'!$S$3:$Y$75,7), IF(E63&lt;=16+OR(17),VLOOKUP(X63,'14 лет'!$X$3:$AD$75,7),""))))</f>
        <v/>
      </c>
      <c r="Z63" s="175"/>
      <c r="AA63" s="176" t="str">
        <f ca="1">IF(E63&lt;=9+OR(10),"Нет",IF(E63&lt;=11+OR(12),"Нет",IF(E63&lt;=13+OR(14)+OR(15),"Нет", IF(E63&lt;=16+OR(17), VLOOKUP(Z63,'14 лет'!$V$3:$W$74,2),""))))</f>
        <v/>
      </c>
      <c r="AB63" s="268">
        <f t="shared" ca="1" si="3"/>
        <v>0</v>
      </c>
      <c r="AC63" s="269">
        <f t="shared" ca="1" si="2"/>
        <v>24</v>
      </c>
    </row>
    <row r="64" spans="1:29" ht="15.75">
      <c r="A64" s="108"/>
      <c r="B64" s="109"/>
      <c r="C64" s="110"/>
      <c r="D64" s="110"/>
      <c r="E64" s="267">
        <f t="shared" ca="1" si="0"/>
        <v>125</v>
      </c>
      <c r="F64" s="168"/>
      <c r="G64" s="249" t="str">
        <f ca="1">IF(E64=11,"Нет",IF(E64=12,"Нет",IF(E64=13,VLOOKUP(F64,'13 лет'!$O$3:$R$75,4), IF(E64=14,VLOOKUP(F64,'14 лет'!$T$3:$W$75,4),""))))</f>
        <v/>
      </c>
      <c r="H64" s="170"/>
      <c r="I64" s="169" t="str">
        <f ca="1">IF(E64&lt;=9+OR(10),VLOOKUP(H64,'12 лет'!$B$3:$D$75,3),IF(E64&lt;=11+OR(12),"Нет",IF(E64&lt;=13+OR(14)+OR(15),"Нет",IF(E64&lt;=16+OR(17),VLOOKUP(H64,'14 лет'!$S$3:$W$75,5),""))))</f>
        <v/>
      </c>
      <c r="J64" s="170"/>
      <c r="K64" s="249" t="str">
        <f ca="1">IF(E64=12,VLOOKUP(J64,'12 лет'!$M$4:$O$75,3),IF(E64=11,VLOOKUP(J64,'11 лет'!$O$3:$S$76,5),IF(E64=13,VLOOKUP(J64,'13 лет'!$N$3:$R$75,5), IF(E64=14,VLOOKUP(J64,'14 лет'!$R$3:$W$75,6),""))))</f>
        <v/>
      </c>
      <c r="L64" s="168"/>
      <c r="M64" s="169" t="str">
        <f ca="1">IF(E64&lt;11,"Нет",IF(E64&lt;=11+OR(12),VLOOKUP(L64,'11 лет'!$V$4:$Z$75,5),IF(E64&lt;=13+OR(14)+OR(15),VLOOKUP(L64,'13 лет'!$U$4:$Y$75,5), IF(E64&lt;=16+OR(17),VLOOKUP(L64,'14 лет'!$Z$3:$AD$75,5),""))))</f>
        <v/>
      </c>
      <c r="N64" s="168"/>
      <c r="O64" s="249" t="str">
        <f ca="1">IF(E64=12,VLOOKUP(N64,'12 лет'!$S$4:$U$75,3),IF(E64=11,VLOOKUP(N64,'11 лет'!$X$3:$Z$76,3),IF(E64=13,VLOOKUP(N64,'13 лет'!$W$4:$Y$75,3), IF(E64=14,VLOOKUP(N64,'14 лет'!$AB$3:$AD$75,3),""))))</f>
        <v/>
      </c>
      <c r="P64" s="168"/>
      <c r="Q64" s="249" t="str">
        <f ca="1">IF(E64=12,VLOOKUP(P64,'12 лет'!$R$4:$U$75,4),IF(E64=11,VLOOKUP(P64,'11 лет'!$W$4:$Z$75,4),IF(E64=13,VLOOKUP(P64,'13 лет'!$V$4:$Y$75,4), IF(E64=14, VLOOKUP(P64,'14 лет'!$AA$4:$AD$74,4),""))))</f>
        <v/>
      </c>
      <c r="R64" s="168"/>
      <c r="S64" s="249" t="str">
        <f ca="1">IF(E64=12,VLOOKUP(R64,'12 лет'!$Q$4:$U$75,5),IF(E64=11,VLOOKUP(R64,'11 лет'!$U$4:$Z$75,6),IF(E64=13,VLOOKUP(R64,'13 лет'!$T$4:$Y$75,6), IF(E64=14, VLOOKUP(R64,'14 лет'!$Y$4:$AD$74,6),""))))</f>
        <v/>
      </c>
      <c r="T64" s="171">
        <v>-20</v>
      </c>
      <c r="U64" s="249" t="str">
        <f ca="1" xml:space="preserve"> IF(E64=12,VLOOKUP(T64,'12 лет'!$T$4:$U$75,2),IF(E64=11,VLOOKUP(T64,'11 лет'!$Y$4:$Z$75,2),IF(E64=13,VLOOKUP(T64,'13 лет'!$X$4:$Y$75,2), IF(E64=14,VLOOKUP(T64,'14 лет'!$AC$4:$AD$74,2),""))))</f>
        <v/>
      </c>
      <c r="V64" s="175"/>
      <c r="W64" s="249" t="str">
        <f ca="1">IF(E64=12,VLOOKUP(V64,'12 лет'!$L$4:$O$75,4),IF(E64=11,VLOOKUP(V64,'11 лет'!$Q$3:$S$76,3),IF(E64=13,VLOOKUP(V64,'13 лет'!$P$3:$R$75,3), IF(E64=14, VLOOKUP(V64,'14 лет'!$U$3:$W$74,3),""))))</f>
        <v/>
      </c>
      <c r="X64" s="175"/>
      <c r="Y64" s="169" t="str">
        <f ca="1">IF(E64&lt;=9+OR(10),VLOOKUP(X64,'12 лет'!$P$3:$U$75,6),IF(E64&lt;=11+OR(12),VLOOKUP(X64,'11 лет'!$T$3:$Z$75,7),IF(E64&lt;=13+OR(14)+OR(15),VLOOKUP(X64,'13 лет'!$S$3:$Y$75,7), IF(E64&lt;=16+OR(17),VLOOKUP(X64,'14 лет'!$X$3:$AD$75,7),""))))</f>
        <v/>
      </c>
      <c r="Z64" s="175"/>
      <c r="AA64" s="176" t="str">
        <f ca="1">IF(E64&lt;=9+OR(10),"Нет",IF(E64&lt;=11+OR(12),"Нет",IF(E64&lt;=13+OR(14)+OR(15),"Нет", IF(E64&lt;=16+OR(17), VLOOKUP(Z64,'14 лет'!$V$3:$W$74,2),""))))</f>
        <v/>
      </c>
      <c r="AB64" s="268">
        <f t="shared" ca="1" si="3"/>
        <v>0</v>
      </c>
      <c r="AC64" s="269">
        <f t="shared" ca="1" si="2"/>
        <v>24</v>
      </c>
    </row>
    <row r="65" spans="1:29" ht="15.75">
      <c r="A65" s="108"/>
      <c r="B65" s="109"/>
      <c r="C65" s="110"/>
      <c r="D65" s="110"/>
      <c r="E65" s="267">
        <f t="shared" ca="1" si="0"/>
        <v>125</v>
      </c>
      <c r="F65" s="168"/>
      <c r="G65" s="249" t="str">
        <f ca="1">IF(E65=11,"Нет",IF(E65=12,"Нет",IF(E65=13,VLOOKUP(F65,'13 лет'!$O$3:$R$75,4), IF(E65=14,VLOOKUP(F65,'14 лет'!$T$3:$W$75,4),""))))</f>
        <v/>
      </c>
      <c r="H65" s="170"/>
      <c r="I65" s="169" t="str">
        <f ca="1">IF(E65&lt;=9+OR(10),VLOOKUP(H65,'12 лет'!$B$3:$D$75,3),IF(E65&lt;=11+OR(12),"Нет",IF(E65&lt;=13+OR(14)+OR(15),"Нет",IF(E65&lt;=16+OR(17),VLOOKUP(H65,'14 лет'!$S$3:$W$75,5),""))))</f>
        <v/>
      </c>
      <c r="J65" s="170"/>
      <c r="K65" s="249" t="str">
        <f ca="1">IF(E65=12,VLOOKUP(J65,'12 лет'!$M$4:$O$75,3),IF(E65=11,VLOOKUP(J65,'11 лет'!$O$3:$S$76,5),IF(E65=13,VLOOKUP(J65,'13 лет'!$N$3:$R$75,5), IF(E65=14,VLOOKUP(J65,'14 лет'!$R$3:$W$75,6),""))))</f>
        <v/>
      </c>
      <c r="L65" s="168"/>
      <c r="M65" s="169" t="str">
        <f ca="1">IF(E65&lt;11,"Нет",IF(E65&lt;=11+OR(12),VLOOKUP(L65,'11 лет'!$V$4:$Z$75,5),IF(E65&lt;=13+OR(14)+OR(15),VLOOKUP(L65,'13 лет'!$U$4:$Y$75,5), IF(E65&lt;=16+OR(17),VLOOKUP(L65,'14 лет'!$Z$3:$AD$75,5),""))))</f>
        <v/>
      </c>
      <c r="N65" s="168"/>
      <c r="O65" s="249" t="str">
        <f ca="1">IF(E65=12,VLOOKUP(N65,'12 лет'!$S$4:$U$75,3),IF(E65=11,VLOOKUP(N65,'11 лет'!$X$3:$Z$76,3),IF(E65=13,VLOOKUP(N65,'13 лет'!$W$4:$Y$75,3), IF(E65=14,VLOOKUP(N65,'14 лет'!$AB$3:$AD$75,3),""))))</f>
        <v/>
      </c>
      <c r="P65" s="168"/>
      <c r="Q65" s="249" t="str">
        <f ca="1">IF(E65=12,VLOOKUP(P65,'12 лет'!$R$4:$U$75,4),IF(E65=11,VLOOKUP(P65,'11 лет'!$W$4:$Z$75,4),IF(E65=13,VLOOKUP(P65,'13 лет'!$V$4:$Y$75,4), IF(E65=14, VLOOKUP(P65,'14 лет'!$AA$4:$AD$74,4),""))))</f>
        <v/>
      </c>
      <c r="R65" s="168"/>
      <c r="S65" s="249" t="str">
        <f ca="1">IF(E65=12,VLOOKUP(R65,'12 лет'!$Q$4:$U$75,5),IF(E65=11,VLOOKUP(R65,'11 лет'!$U$4:$Z$75,6),IF(E65=13,VLOOKUP(R65,'13 лет'!$T$4:$Y$75,6), IF(E65=14, VLOOKUP(R65,'14 лет'!$Y$4:$AD$74,6),""))))</f>
        <v/>
      </c>
      <c r="T65" s="171">
        <v>-20</v>
      </c>
      <c r="U65" s="249" t="str">
        <f ca="1" xml:space="preserve"> IF(E65=12,VLOOKUP(T65,'12 лет'!$T$4:$U$75,2),IF(E65=11,VLOOKUP(T65,'11 лет'!$Y$4:$Z$75,2),IF(E65=13,VLOOKUP(T65,'13 лет'!$X$4:$Y$75,2), IF(E65=14,VLOOKUP(T65,'14 лет'!$AC$4:$AD$74,2),""))))</f>
        <v/>
      </c>
      <c r="V65" s="175"/>
      <c r="W65" s="249" t="str">
        <f ca="1">IF(E65=12,VLOOKUP(V65,'12 лет'!$L$4:$O$75,4),IF(E65=11,VLOOKUP(V65,'11 лет'!$Q$3:$S$76,3),IF(E65=13,VLOOKUP(V65,'13 лет'!$P$3:$R$75,3), IF(E65=14, VLOOKUP(V65,'14 лет'!$U$3:$W$74,3),""))))</f>
        <v/>
      </c>
      <c r="X65" s="175"/>
      <c r="Y65" s="169" t="str">
        <f ca="1">IF(E65&lt;=9+OR(10),VLOOKUP(X65,'12 лет'!$P$3:$U$75,6),IF(E65&lt;=11+OR(12),VLOOKUP(X65,'11 лет'!$T$3:$Z$75,7),IF(E65&lt;=13+OR(14)+OR(15),VLOOKUP(X65,'13 лет'!$S$3:$Y$75,7), IF(E65&lt;=16+OR(17),VLOOKUP(X65,'14 лет'!$X$3:$AD$75,7),""))))</f>
        <v/>
      </c>
      <c r="Z65" s="175"/>
      <c r="AA65" s="176" t="str">
        <f ca="1">IF(E65&lt;=9+OR(10),"Нет",IF(E65&lt;=11+OR(12),"Нет",IF(E65&lt;=13+OR(14)+OR(15),"Нет", IF(E65&lt;=16+OR(17), VLOOKUP(Z65,'14 лет'!$V$3:$W$74,2),""))))</f>
        <v/>
      </c>
      <c r="AB65" s="268">
        <f t="shared" ca="1" si="3"/>
        <v>0</v>
      </c>
      <c r="AC65" s="269">
        <f t="shared" ca="1" si="2"/>
        <v>24</v>
      </c>
    </row>
    <row r="66" spans="1:29" ht="15.75">
      <c r="A66" s="108"/>
      <c r="B66" s="109"/>
      <c r="C66" s="110"/>
      <c r="D66" s="110"/>
      <c r="E66" s="267">
        <f t="shared" ca="1" si="0"/>
        <v>125</v>
      </c>
      <c r="F66" s="168"/>
      <c r="G66" s="249" t="str">
        <f ca="1">IF(E66=11,"Нет",IF(E66=12,"Нет",IF(E66=13,VLOOKUP(F66,'13 лет'!$O$3:$R$75,4), IF(E66=14,VLOOKUP(F66,'14 лет'!$T$3:$W$75,4),""))))</f>
        <v/>
      </c>
      <c r="H66" s="170"/>
      <c r="I66" s="169" t="str">
        <f ca="1">IF(E66&lt;=9+OR(10),VLOOKUP(H66,'12 лет'!$B$3:$D$75,3),IF(E66&lt;=11+OR(12),"Нет",IF(E66&lt;=13+OR(14)+OR(15),"Нет",IF(E66&lt;=16+OR(17),VLOOKUP(H66,'14 лет'!$S$3:$W$75,5),""))))</f>
        <v/>
      </c>
      <c r="J66" s="170"/>
      <c r="K66" s="249" t="str">
        <f ca="1">IF(E66=12,VLOOKUP(J66,'12 лет'!$M$4:$O$75,3),IF(E66=11,VLOOKUP(J66,'11 лет'!$O$3:$S$76,5),IF(E66=13,VLOOKUP(J66,'13 лет'!$N$3:$R$75,5), IF(E66=14,VLOOKUP(J66,'14 лет'!$R$3:$W$75,6),""))))</f>
        <v/>
      </c>
      <c r="L66" s="168"/>
      <c r="M66" s="169" t="str">
        <f ca="1">IF(E66&lt;11,"Нет",IF(E66&lt;=11+OR(12),VLOOKUP(L66,'11 лет'!$V$4:$Z$75,5),IF(E66&lt;=13+OR(14)+OR(15),VLOOKUP(L66,'13 лет'!$U$4:$Y$75,5), IF(E66&lt;=16+OR(17),VLOOKUP(L66,'14 лет'!$Z$3:$AD$75,5),""))))</f>
        <v/>
      </c>
      <c r="N66" s="168"/>
      <c r="O66" s="249" t="str">
        <f ca="1">IF(E66=12,VLOOKUP(N66,'12 лет'!$S$4:$U$75,3),IF(E66=11,VLOOKUP(N66,'11 лет'!$X$3:$Z$76,3),IF(E66=13,VLOOKUP(N66,'13 лет'!$W$4:$Y$75,3), IF(E66=14,VLOOKUP(N66,'14 лет'!$AB$3:$AD$75,3),""))))</f>
        <v/>
      </c>
      <c r="P66" s="168"/>
      <c r="Q66" s="249" t="str">
        <f ca="1">IF(E66=12,VLOOKUP(P66,'12 лет'!$R$4:$U$75,4),IF(E66=11,VLOOKUP(P66,'11 лет'!$W$4:$Z$75,4),IF(E66=13,VLOOKUP(P66,'13 лет'!$V$4:$Y$75,4), IF(E66=14, VLOOKUP(P66,'14 лет'!$AA$4:$AD$74,4),""))))</f>
        <v/>
      </c>
      <c r="R66" s="168"/>
      <c r="S66" s="249" t="str">
        <f ca="1">IF(E66=12,VLOOKUP(R66,'12 лет'!$Q$4:$U$75,5),IF(E66=11,VLOOKUP(R66,'11 лет'!$U$4:$Z$75,6),IF(E66=13,VLOOKUP(R66,'13 лет'!$T$4:$Y$75,6), IF(E66=14, VLOOKUP(R66,'14 лет'!$Y$4:$AD$74,6),""))))</f>
        <v/>
      </c>
      <c r="T66" s="171">
        <v>-20</v>
      </c>
      <c r="U66" s="249" t="str">
        <f ca="1" xml:space="preserve"> IF(E66=12,VLOOKUP(T66,'12 лет'!$T$4:$U$75,2),IF(E66=11,VLOOKUP(T66,'11 лет'!$Y$4:$Z$75,2),IF(E66=13,VLOOKUP(T66,'13 лет'!$X$4:$Y$75,2), IF(E66=14,VLOOKUP(T66,'14 лет'!$AC$4:$AD$74,2),""))))</f>
        <v/>
      </c>
      <c r="V66" s="175"/>
      <c r="W66" s="249" t="str">
        <f ca="1">IF(E66=12,VLOOKUP(V66,'12 лет'!$L$4:$O$75,4),IF(E66=11,VLOOKUP(V66,'11 лет'!$Q$3:$S$76,3),IF(E66=13,VLOOKUP(V66,'13 лет'!$P$3:$R$75,3), IF(E66=14, VLOOKUP(V66,'14 лет'!$U$3:$W$74,3),""))))</f>
        <v/>
      </c>
      <c r="X66" s="175"/>
      <c r="Y66" s="169" t="str">
        <f ca="1">IF(E66&lt;=9+OR(10),VLOOKUP(X66,'12 лет'!$P$3:$U$75,6),IF(E66&lt;=11+OR(12),VLOOKUP(X66,'11 лет'!$T$3:$Z$75,7),IF(E66&lt;=13+OR(14)+OR(15),VLOOKUP(X66,'13 лет'!$S$3:$Y$75,7), IF(E66&lt;=16+OR(17),VLOOKUP(X66,'14 лет'!$X$3:$AD$75,7),""))))</f>
        <v/>
      </c>
      <c r="Z66" s="175"/>
      <c r="AA66" s="176" t="str">
        <f ca="1">IF(E66&lt;=9+OR(10),"Нет",IF(E66&lt;=11+OR(12),"Нет",IF(E66&lt;=13+OR(14)+OR(15),"Нет", IF(E66&lt;=16+OR(17), VLOOKUP(Z66,'14 лет'!$V$3:$W$74,2),""))))</f>
        <v/>
      </c>
      <c r="AB66" s="268">
        <f t="shared" ca="1" si="3"/>
        <v>0</v>
      </c>
      <c r="AC66" s="269">
        <f t="shared" ca="1" si="2"/>
        <v>24</v>
      </c>
    </row>
    <row r="67" spans="1:29" ht="15.75">
      <c r="A67" s="108"/>
      <c r="B67" s="109"/>
      <c r="C67" s="110"/>
      <c r="D67" s="110"/>
      <c r="E67" s="267">
        <f t="shared" ca="1" si="0"/>
        <v>125</v>
      </c>
      <c r="F67" s="168"/>
      <c r="G67" s="249" t="str">
        <f ca="1">IF(E67=11,"Нет",IF(E67=12,"Нет",IF(E67=13,VLOOKUP(F67,'13 лет'!$O$3:$R$75,4), IF(E67=14,VLOOKUP(F67,'14 лет'!$T$3:$W$75,4),""))))</f>
        <v/>
      </c>
      <c r="H67" s="170"/>
      <c r="I67" s="169" t="str">
        <f ca="1">IF(E67&lt;=9+OR(10),VLOOKUP(H67,'12 лет'!$B$3:$D$75,3),IF(E67&lt;=11+OR(12),"Нет",IF(E67&lt;=13+OR(14)+OR(15),"Нет",IF(E67&lt;=16+OR(17),VLOOKUP(H67,'14 лет'!$S$3:$W$75,5),""))))</f>
        <v/>
      </c>
      <c r="J67" s="170"/>
      <c r="K67" s="249" t="str">
        <f ca="1">IF(E67=12,VLOOKUP(J67,'12 лет'!$M$4:$O$75,3),IF(E67=11,VLOOKUP(J67,'11 лет'!$O$3:$S$76,5),IF(E67=13,VLOOKUP(J67,'13 лет'!$N$3:$R$75,5), IF(E67=14,VLOOKUP(J67,'14 лет'!$R$3:$W$75,6),""))))</f>
        <v/>
      </c>
      <c r="L67" s="168"/>
      <c r="M67" s="169" t="str">
        <f ca="1">IF(E67&lt;11,"Нет",IF(E67&lt;=11+OR(12),VLOOKUP(L67,'11 лет'!$V$4:$Z$75,5),IF(E67&lt;=13+OR(14)+OR(15),VLOOKUP(L67,'13 лет'!$U$4:$Y$75,5), IF(E67&lt;=16+OR(17),VLOOKUP(L67,'14 лет'!$Z$3:$AD$75,5),""))))</f>
        <v/>
      </c>
      <c r="N67" s="168"/>
      <c r="O67" s="249" t="str">
        <f ca="1">IF(E67=12,VLOOKUP(N67,'12 лет'!$S$4:$U$75,3),IF(E67=11,VLOOKUP(N67,'11 лет'!$X$3:$Z$76,3),IF(E67=13,VLOOKUP(N67,'13 лет'!$W$4:$Y$75,3), IF(E67=14,VLOOKUP(N67,'14 лет'!$AB$3:$AD$75,3),""))))</f>
        <v/>
      </c>
      <c r="P67" s="168"/>
      <c r="Q67" s="249" t="str">
        <f ca="1">IF(E67=12,VLOOKUP(P67,'12 лет'!$R$4:$U$75,4),IF(E67=11,VLOOKUP(P67,'11 лет'!$W$4:$Z$75,4),IF(E67=13,VLOOKUP(P67,'13 лет'!$V$4:$Y$75,4), IF(E67=14, VLOOKUP(P67,'14 лет'!$AA$4:$AD$74,4),""))))</f>
        <v/>
      </c>
      <c r="R67" s="168"/>
      <c r="S67" s="249" t="str">
        <f ca="1">IF(E67=12,VLOOKUP(R67,'12 лет'!$Q$4:$U$75,5),IF(E67=11,VLOOKUP(R67,'11 лет'!$U$4:$Z$75,6),IF(E67=13,VLOOKUP(R67,'13 лет'!$T$4:$Y$75,6), IF(E67=14, VLOOKUP(R67,'14 лет'!$Y$4:$AD$74,6),""))))</f>
        <v/>
      </c>
      <c r="T67" s="171">
        <v>-20</v>
      </c>
      <c r="U67" s="249" t="str">
        <f ca="1" xml:space="preserve"> IF(E67=12,VLOOKUP(T67,'12 лет'!$T$4:$U$75,2),IF(E67=11,VLOOKUP(T67,'11 лет'!$Y$4:$Z$75,2),IF(E67=13,VLOOKUP(T67,'13 лет'!$X$4:$Y$75,2), IF(E67=14,VLOOKUP(T67,'14 лет'!$AC$4:$AD$74,2),""))))</f>
        <v/>
      </c>
      <c r="V67" s="175"/>
      <c r="W67" s="249" t="str">
        <f ca="1">IF(E67=12,VLOOKUP(V67,'12 лет'!$L$4:$O$75,4),IF(E67=11,VLOOKUP(V67,'11 лет'!$Q$3:$S$76,3),IF(E67=13,VLOOKUP(V67,'13 лет'!$P$3:$R$75,3), IF(E67=14, VLOOKUP(V67,'14 лет'!$U$3:$W$74,3),""))))</f>
        <v/>
      </c>
      <c r="X67" s="175"/>
      <c r="Y67" s="169" t="str">
        <f ca="1">IF(E67&lt;=9+OR(10),VLOOKUP(X67,'12 лет'!$P$3:$U$75,6),IF(E67&lt;=11+OR(12),VLOOKUP(X67,'11 лет'!$T$3:$Z$75,7),IF(E67&lt;=13+OR(14)+OR(15),VLOOKUP(X67,'13 лет'!$S$3:$Y$75,7), IF(E67&lt;=16+OR(17),VLOOKUP(X67,'14 лет'!$X$3:$AD$75,7),""))))</f>
        <v/>
      </c>
      <c r="Z67" s="175"/>
      <c r="AA67" s="176" t="str">
        <f ca="1">IF(E67&lt;=9+OR(10),"Нет",IF(E67&lt;=11+OR(12),"Нет",IF(E67&lt;=13+OR(14)+OR(15),"Нет", IF(E67&lt;=16+OR(17), VLOOKUP(Z67,'14 лет'!$V$3:$W$74,2),""))))</f>
        <v/>
      </c>
      <c r="AB67" s="268">
        <f t="shared" ca="1" si="3"/>
        <v>0</v>
      </c>
      <c r="AC67" s="269">
        <f t="shared" ca="1" si="2"/>
        <v>24</v>
      </c>
    </row>
    <row r="68" spans="1:29" ht="15.75">
      <c r="A68" s="108"/>
      <c r="B68" s="109"/>
      <c r="C68" s="110"/>
      <c r="D68" s="110"/>
      <c r="E68" s="267">
        <f t="shared" ca="1" si="0"/>
        <v>125</v>
      </c>
      <c r="F68" s="168"/>
      <c r="G68" s="249" t="str">
        <f ca="1">IF(E68=11,"Нет",IF(E68=12,"Нет",IF(E68=13,VLOOKUP(F68,'13 лет'!$O$3:$R$75,4), IF(E68=14,VLOOKUP(F68,'14 лет'!$T$3:$W$75,4),""))))</f>
        <v/>
      </c>
      <c r="H68" s="170"/>
      <c r="I68" s="169" t="str">
        <f ca="1">IF(E68&lt;=9+OR(10),VLOOKUP(H68,'12 лет'!$B$3:$D$75,3),IF(E68&lt;=11+OR(12),"Нет",IF(E68&lt;=13+OR(14)+OR(15),"Нет",IF(E68&lt;=16+OR(17),VLOOKUP(H68,'14 лет'!$S$3:$W$75,5),""))))</f>
        <v/>
      </c>
      <c r="J68" s="170"/>
      <c r="K68" s="249" t="str">
        <f ca="1">IF(E68=12,VLOOKUP(J68,'12 лет'!$M$4:$O$75,3),IF(E68=11,VLOOKUP(J68,'11 лет'!$O$3:$S$76,5),IF(E68=13,VLOOKUP(J68,'13 лет'!$N$3:$R$75,5), IF(E68=14,VLOOKUP(J68,'14 лет'!$R$3:$W$75,6),""))))</f>
        <v/>
      </c>
      <c r="L68" s="168"/>
      <c r="M68" s="169" t="str">
        <f ca="1">IF(E68&lt;11,"Нет",IF(E68&lt;=11+OR(12),VLOOKUP(L68,'11 лет'!$V$4:$Z$75,5),IF(E68&lt;=13+OR(14)+OR(15),VLOOKUP(L68,'13 лет'!$U$4:$Y$75,5), IF(E68&lt;=16+OR(17),VLOOKUP(L68,'14 лет'!$Z$3:$AD$75,5),""))))</f>
        <v/>
      </c>
      <c r="N68" s="168"/>
      <c r="O68" s="249" t="str">
        <f ca="1">IF(E68=12,VLOOKUP(N68,'12 лет'!$S$4:$U$75,3),IF(E68=11,VLOOKUP(N68,'11 лет'!$X$3:$Z$76,3),IF(E68=13,VLOOKUP(N68,'13 лет'!$W$4:$Y$75,3), IF(E68=14,VLOOKUP(N68,'14 лет'!$AB$3:$AD$75,3),""))))</f>
        <v/>
      </c>
      <c r="P68" s="168"/>
      <c r="Q68" s="249" t="str">
        <f ca="1">IF(E68=12,VLOOKUP(P68,'12 лет'!$R$4:$U$75,4),IF(E68=11,VLOOKUP(P68,'11 лет'!$W$4:$Z$75,4),IF(E68=13,VLOOKUP(P68,'13 лет'!$V$4:$Y$75,4), IF(E68=14, VLOOKUP(P68,'14 лет'!$AA$4:$AD$74,4),""))))</f>
        <v/>
      </c>
      <c r="R68" s="168"/>
      <c r="S68" s="249" t="str">
        <f ca="1">IF(E68=12,VLOOKUP(R68,'12 лет'!$Q$4:$U$75,5),IF(E68=11,VLOOKUP(R68,'11 лет'!$U$4:$Z$75,6),IF(E68=13,VLOOKUP(R68,'13 лет'!$T$4:$Y$75,6), IF(E68=14, VLOOKUP(R68,'14 лет'!$Y$4:$AD$74,6),""))))</f>
        <v/>
      </c>
      <c r="T68" s="171">
        <v>-20</v>
      </c>
      <c r="U68" s="249" t="str">
        <f ca="1" xml:space="preserve"> IF(E68=12,VLOOKUP(T68,'12 лет'!$T$4:$U$75,2),IF(E68=11,VLOOKUP(T68,'11 лет'!$Y$4:$Z$75,2),IF(E68=13,VLOOKUP(T68,'13 лет'!$X$4:$Y$75,2), IF(E68=14,VLOOKUP(T68,'14 лет'!$AC$4:$AD$74,2),""))))</f>
        <v/>
      </c>
      <c r="V68" s="175"/>
      <c r="W68" s="249" t="str">
        <f ca="1">IF(E68=12,VLOOKUP(V68,'12 лет'!$L$4:$O$75,4),IF(E68=11,VLOOKUP(V68,'11 лет'!$Q$3:$S$76,3),IF(E68=13,VLOOKUP(V68,'13 лет'!$P$3:$R$75,3), IF(E68=14, VLOOKUP(V68,'14 лет'!$U$3:$W$74,3),""))))</f>
        <v/>
      </c>
      <c r="X68" s="175"/>
      <c r="Y68" s="169" t="str">
        <f ca="1">IF(E68&lt;=9+OR(10),VLOOKUP(X68,'12 лет'!$P$3:$U$75,6),IF(E68&lt;=11+OR(12),VLOOKUP(X68,'11 лет'!$T$3:$Z$75,7),IF(E68&lt;=13+OR(14)+OR(15),VLOOKUP(X68,'13 лет'!$S$3:$Y$75,7), IF(E68&lt;=16+OR(17),VLOOKUP(X68,'14 лет'!$X$3:$AD$75,7),""))))</f>
        <v/>
      </c>
      <c r="Z68" s="175"/>
      <c r="AA68" s="176" t="str">
        <f ca="1">IF(E68&lt;=9+OR(10),"Нет",IF(E68&lt;=11+OR(12),"Нет",IF(E68&lt;=13+OR(14)+OR(15),"Нет", IF(E68&lt;=16+OR(17), VLOOKUP(Z68,'14 лет'!$V$3:$W$74,2),""))))</f>
        <v/>
      </c>
      <c r="AB68" s="268">
        <f t="shared" ref="AB68:AB99" ca="1" si="4">SUM(G68,K68,M68,O68,Q68,S68,U68,W68,Y68)</f>
        <v>0</v>
      </c>
      <c r="AC68" s="269">
        <f t="shared" ca="1" si="2"/>
        <v>24</v>
      </c>
    </row>
    <row r="69" spans="1:29" ht="15.75">
      <c r="A69" s="108"/>
      <c r="B69" s="109"/>
      <c r="C69" s="110"/>
      <c r="D69" s="110"/>
      <c r="E69" s="267">
        <f t="shared" ref="E69:E124" ca="1" si="5">INT(DAYS360(C69,TODAY())/360)</f>
        <v>125</v>
      </c>
      <c r="F69" s="168"/>
      <c r="G69" s="249" t="str">
        <f ca="1">IF(E69=11,"Нет",IF(E69=12,"Нет",IF(E69=13,VLOOKUP(F69,'13 лет'!$O$3:$R$75,4), IF(E69=14,VLOOKUP(F69,'14 лет'!$T$3:$W$75,4),""))))</f>
        <v/>
      </c>
      <c r="H69" s="170"/>
      <c r="I69" s="169" t="str">
        <f ca="1">IF(E69&lt;=9+OR(10),VLOOKUP(H69,'12 лет'!$B$3:$D$75,3),IF(E69&lt;=11+OR(12),"Нет",IF(E69&lt;=13+OR(14)+OR(15),"Нет",IF(E69&lt;=16+OR(17),VLOOKUP(H69,'14 лет'!$S$3:$W$75,5),""))))</f>
        <v/>
      </c>
      <c r="J69" s="170"/>
      <c r="K69" s="249" t="str">
        <f ca="1">IF(E69=12,VLOOKUP(J69,'12 лет'!$M$4:$O$75,3),IF(E69=11,VLOOKUP(J69,'11 лет'!$O$3:$S$76,5),IF(E69=13,VLOOKUP(J69,'13 лет'!$N$3:$R$75,5), IF(E69=14,VLOOKUP(J69,'14 лет'!$R$3:$W$75,6),""))))</f>
        <v/>
      </c>
      <c r="L69" s="168"/>
      <c r="M69" s="169" t="str">
        <f ca="1">IF(E69&lt;11,"Нет",IF(E69&lt;=11+OR(12),VLOOKUP(L69,'11 лет'!$V$4:$Z$75,5),IF(E69&lt;=13+OR(14)+OR(15),VLOOKUP(L69,'13 лет'!$U$4:$Y$75,5), IF(E69&lt;=16+OR(17),VLOOKUP(L69,'14 лет'!$Z$3:$AD$75,5),""))))</f>
        <v/>
      </c>
      <c r="N69" s="168"/>
      <c r="O69" s="249" t="str">
        <f ca="1">IF(E69=12,VLOOKUP(N69,'12 лет'!$S$4:$U$75,3),IF(E69=11,VLOOKUP(N69,'11 лет'!$X$3:$Z$76,3),IF(E69=13,VLOOKUP(N69,'13 лет'!$W$4:$Y$75,3), IF(E69=14,VLOOKUP(N69,'14 лет'!$AB$3:$AD$75,3),""))))</f>
        <v/>
      </c>
      <c r="P69" s="168"/>
      <c r="Q69" s="249" t="str">
        <f ca="1">IF(E69=12,VLOOKUP(P69,'12 лет'!$R$4:$U$75,4),IF(E69=11,VLOOKUP(P69,'11 лет'!$W$4:$Z$75,4),IF(E69=13,VLOOKUP(P69,'13 лет'!$V$4:$Y$75,4), IF(E69=14, VLOOKUP(P69,'14 лет'!$AA$4:$AD$74,4),""))))</f>
        <v/>
      </c>
      <c r="R69" s="168"/>
      <c r="S69" s="249" t="str">
        <f ca="1">IF(E69=12,VLOOKUP(R69,'12 лет'!$Q$4:$U$75,5),IF(E69=11,VLOOKUP(R69,'11 лет'!$U$4:$Z$75,6),IF(E69=13,VLOOKUP(R69,'13 лет'!$T$4:$Y$75,6), IF(E69=14, VLOOKUP(R69,'14 лет'!$Y$4:$AD$74,6),""))))</f>
        <v/>
      </c>
      <c r="T69" s="171">
        <v>-20</v>
      </c>
      <c r="U69" s="249" t="str">
        <f ca="1" xml:space="preserve"> IF(E69=12,VLOOKUP(T69,'12 лет'!$T$4:$U$75,2),IF(E69=11,VLOOKUP(T69,'11 лет'!$Y$4:$Z$75,2),IF(E69=13,VLOOKUP(T69,'13 лет'!$X$4:$Y$75,2), IF(E69=14,VLOOKUP(T69,'14 лет'!$AC$4:$AD$74,2),""))))</f>
        <v/>
      </c>
      <c r="V69" s="175"/>
      <c r="W69" s="249" t="str">
        <f ca="1">IF(E69=12,VLOOKUP(V69,'12 лет'!$L$4:$O$75,4),IF(E69=11,VLOOKUP(V69,'11 лет'!$Q$3:$S$76,3),IF(E69=13,VLOOKUP(V69,'13 лет'!$P$3:$R$75,3), IF(E69=14, VLOOKUP(V69,'14 лет'!$U$3:$W$74,3),""))))</f>
        <v/>
      </c>
      <c r="X69" s="175"/>
      <c r="Y69" s="169" t="str">
        <f ca="1">IF(E69&lt;=9+OR(10),VLOOKUP(X69,'12 лет'!$P$3:$U$75,6),IF(E69&lt;=11+OR(12),VLOOKUP(X69,'11 лет'!$T$3:$Z$75,7),IF(E69&lt;=13+OR(14)+OR(15),VLOOKUP(X69,'13 лет'!$S$3:$Y$75,7), IF(E69&lt;=16+OR(17),VLOOKUP(X69,'14 лет'!$X$3:$AD$75,7),""))))</f>
        <v/>
      </c>
      <c r="Z69" s="175"/>
      <c r="AA69" s="176" t="str">
        <f ca="1">IF(E69&lt;=9+OR(10),"Нет",IF(E69&lt;=11+OR(12),"Нет",IF(E69&lt;=13+OR(14)+OR(15),"Нет", IF(E69&lt;=16+OR(17), VLOOKUP(Z69,'14 лет'!$V$3:$W$74,2),""))))</f>
        <v/>
      </c>
      <c r="AB69" s="268">
        <f t="shared" ca="1" si="4"/>
        <v>0</v>
      </c>
      <c r="AC69" s="269">
        <f t="shared" ref="AC69:AC124" ca="1" si="6">SUM(--(FREQUENCY((AB69&lt;AB$4:AB$99)*AB$4:AB$99,AB$4:AB$99)&gt;0))</f>
        <v>24</v>
      </c>
    </row>
    <row r="70" spans="1:29" ht="15.75">
      <c r="A70" s="108"/>
      <c r="B70" s="109"/>
      <c r="C70" s="110"/>
      <c r="D70" s="110"/>
      <c r="E70" s="267">
        <f t="shared" ca="1" si="5"/>
        <v>125</v>
      </c>
      <c r="F70" s="168"/>
      <c r="G70" s="249" t="str">
        <f ca="1">IF(E70=11,"Нет",IF(E70=12,"Нет",IF(E70=13,VLOOKUP(F70,'13 лет'!$O$3:$R$75,4), IF(E70=14,VLOOKUP(F70,'14 лет'!$T$3:$W$75,4),""))))</f>
        <v/>
      </c>
      <c r="H70" s="170"/>
      <c r="I70" s="169" t="str">
        <f ca="1">IF(E70&lt;=9+OR(10),VLOOKUP(H70,'12 лет'!$B$3:$D$75,3),IF(E70&lt;=11+OR(12),"Нет",IF(E70&lt;=13+OR(14)+OR(15),"Нет",IF(E70&lt;=16+OR(17),VLOOKUP(H70,'14 лет'!$S$3:$W$75,5),""))))</f>
        <v/>
      </c>
      <c r="J70" s="170"/>
      <c r="K70" s="249" t="str">
        <f ca="1">IF(E70=12,VLOOKUP(J70,'12 лет'!$M$4:$O$75,3),IF(E70=11,VLOOKUP(J70,'11 лет'!$O$3:$S$76,5),IF(E70=13,VLOOKUP(J70,'13 лет'!$N$3:$R$75,5), IF(E70=14,VLOOKUP(J70,'14 лет'!$R$3:$W$75,6),""))))</f>
        <v/>
      </c>
      <c r="L70" s="168"/>
      <c r="M70" s="169" t="str">
        <f ca="1">IF(E70&lt;11,"Нет",IF(E70&lt;=11+OR(12),VLOOKUP(L70,'11 лет'!$V$4:$Z$75,5),IF(E70&lt;=13+OR(14)+OR(15),VLOOKUP(L70,'13 лет'!$U$4:$Y$75,5), IF(E70&lt;=16+OR(17),VLOOKUP(L70,'14 лет'!$Z$3:$AD$75,5),""))))</f>
        <v/>
      </c>
      <c r="N70" s="168"/>
      <c r="O70" s="249" t="str">
        <f ca="1">IF(E70=12,VLOOKUP(N70,'12 лет'!$S$4:$U$75,3),IF(E70=11,VLOOKUP(N70,'11 лет'!$X$3:$Z$76,3),IF(E70=13,VLOOKUP(N70,'13 лет'!$W$4:$Y$75,3), IF(E70=14,VLOOKUP(N70,'14 лет'!$AB$3:$AD$75,3),""))))</f>
        <v/>
      </c>
      <c r="P70" s="168"/>
      <c r="Q70" s="249" t="str">
        <f ca="1">IF(E70=12,VLOOKUP(P70,'12 лет'!$R$4:$U$75,4),IF(E70=11,VLOOKUP(P70,'11 лет'!$W$4:$Z$75,4),IF(E70=13,VLOOKUP(P70,'13 лет'!$V$4:$Y$75,4), IF(E70=14, VLOOKUP(P70,'14 лет'!$AA$4:$AD$74,4),""))))</f>
        <v/>
      </c>
      <c r="R70" s="168"/>
      <c r="S70" s="249" t="str">
        <f ca="1">IF(E70=12,VLOOKUP(R70,'12 лет'!$Q$4:$U$75,5),IF(E70=11,VLOOKUP(R70,'11 лет'!$U$4:$Z$75,6),IF(E70=13,VLOOKUP(R70,'13 лет'!$T$4:$Y$75,6), IF(E70=14, VLOOKUP(R70,'14 лет'!$Y$4:$AD$74,6),""))))</f>
        <v/>
      </c>
      <c r="T70" s="171">
        <v>-20</v>
      </c>
      <c r="U70" s="249" t="str">
        <f ca="1" xml:space="preserve"> IF(E70=12,VLOOKUP(T70,'12 лет'!$T$4:$U$75,2),IF(E70=11,VLOOKUP(T70,'11 лет'!$Y$4:$Z$75,2),IF(E70=13,VLOOKUP(T70,'13 лет'!$X$4:$Y$75,2), IF(E70=14,VLOOKUP(T70,'14 лет'!$AC$4:$AD$74,2),""))))</f>
        <v/>
      </c>
      <c r="V70" s="175"/>
      <c r="W70" s="249" t="str">
        <f ca="1">IF(E70=12,VLOOKUP(V70,'12 лет'!$L$4:$O$75,4),IF(E70=11,VLOOKUP(V70,'11 лет'!$Q$3:$S$76,3),IF(E70=13,VLOOKUP(V70,'13 лет'!$P$3:$R$75,3), IF(E70=14, VLOOKUP(V70,'14 лет'!$U$3:$W$74,3),""))))</f>
        <v/>
      </c>
      <c r="X70" s="175"/>
      <c r="Y70" s="169" t="str">
        <f ca="1">IF(E70&lt;=9+OR(10),VLOOKUP(X70,'12 лет'!$P$3:$U$75,6),IF(E70&lt;=11+OR(12),VLOOKUP(X70,'11 лет'!$T$3:$Z$75,7),IF(E70&lt;=13+OR(14)+OR(15),VLOOKUP(X70,'13 лет'!$S$3:$Y$75,7), IF(E70&lt;=16+OR(17),VLOOKUP(X70,'14 лет'!$X$3:$AD$75,7),""))))</f>
        <v/>
      </c>
      <c r="Z70" s="175"/>
      <c r="AA70" s="176" t="str">
        <f ca="1">IF(E70&lt;=9+OR(10),"Нет",IF(E70&lt;=11+OR(12),"Нет",IF(E70&lt;=13+OR(14)+OR(15),"Нет", IF(E70&lt;=16+OR(17), VLOOKUP(Z70,'14 лет'!$V$3:$W$74,2),""))))</f>
        <v/>
      </c>
      <c r="AB70" s="268">
        <f t="shared" ca="1" si="4"/>
        <v>0</v>
      </c>
      <c r="AC70" s="269">
        <f t="shared" ca="1" si="6"/>
        <v>24</v>
      </c>
    </row>
    <row r="71" spans="1:29" ht="15.75">
      <c r="A71" s="108"/>
      <c r="B71" s="109"/>
      <c r="C71" s="110"/>
      <c r="D71" s="110"/>
      <c r="E71" s="267">
        <f t="shared" ca="1" si="5"/>
        <v>125</v>
      </c>
      <c r="F71" s="168"/>
      <c r="G71" s="249" t="str">
        <f ca="1">IF(E71=11,"Нет",IF(E71=12,"Нет",IF(E71=13,VLOOKUP(F71,'13 лет'!$O$3:$R$75,4), IF(E71=14,VLOOKUP(F71,'14 лет'!$T$3:$W$75,4),""))))</f>
        <v/>
      </c>
      <c r="H71" s="170"/>
      <c r="I71" s="169" t="str">
        <f ca="1">IF(E71&lt;=9+OR(10),VLOOKUP(H71,'12 лет'!$B$3:$D$75,3),IF(E71&lt;=11+OR(12),"Нет",IF(E71&lt;=13+OR(14)+OR(15),"Нет",IF(E71&lt;=16+OR(17),VLOOKUP(H71,'14 лет'!$S$3:$W$75,5),""))))</f>
        <v/>
      </c>
      <c r="J71" s="170"/>
      <c r="K71" s="249" t="str">
        <f ca="1">IF(E71=12,VLOOKUP(J71,'12 лет'!$M$4:$O$75,3),IF(E71=11,VLOOKUP(J71,'11 лет'!$O$3:$S$76,5),IF(E71=13,VLOOKUP(J71,'13 лет'!$N$3:$R$75,5), IF(E71=14,VLOOKUP(J71,'14 лет'!$R$3:$W$75,6),""))))</f>
        <v/>
      </c>
      <c r="L71" s="168"/>
      <c r="M71" s="169" t="str">
        <f ca="1">IF(E71&lt;11,"Нет",IF(E71&lt;=11+OR(12),VLOOKUP(L71,'11 лет'!$V$4:$Z$75,5),IF(E71&lt;=13+OR(14)+OR(15),VLOOKUP(L71,'13 лет'!$U$4:$Y$75,5), IF(E71&lt;=16+OR(17),VLOOKUP(L71,'14 лет'!$Z$3:$AD$75,5),""))))</f>
        <v/>
      </c>
      <c r="N71" s="168"/>
      <c r="O71" s="249" t="str">
        <f ca="1">IF(E71=12,VLOOKUP(N71,'12 лет'!$S$4:$U$75,3),IF(E71=11,VLOOKUP(N71,'11 лет'!$X$3:$Z$76,3),IF(E71=13,VLOOKUP(N71,'13 лет'!$W$4:$Y$75,3), IF(E71=14,VLOOKUP(N71,'14 лет'!$AB$3:$AD$75,3),""))))</f>
        <v/>
      </c>
      <c r="P71" s="168"/>
      <c r="Q71" s="249" t="str">
        <f ca="1">IF(E71=12,VLOOKUP(P71,'12 лет'!$R$4:$U$75,4),IF(E71=11,VLOOKUP(P71,'11 лет'!$W$4:$Z$75,4),IF(E71=13,VLOOKUP(P71,'13 лет'!$V$4:$Y$75,4), IF(E71=14, VLOOKUP(P71,'14 лет'!$AA$4:$AD$74,4),""))))</f>
        <v/>
      </c>
      <c r="R71" s="168"/>
      <c r="S71" s="249" t="str">
        <f ca="1">IF(E71=12,VLOOKUP(R71,'12 лет'!$Q$4:$U$75,5),IF(E71=11,VLOOKUP(R71,'11 лет'!$U$4:$Z$75,6),IF(E71=13,VLOOKUP(R71,'13 лет'!$T$4:$Y$75,6), IF(E71=14, VLOOKUP(R71,'14 лет'!$Y$4:$AD$74,6),""))))</f>
        <v/>
      </c>
      <c r="T71" s="171">
        <v>-20</v>
      </c>
      <c r="U71" s="249" t="str">
        <f ca="1" xml:space="preserve"> IF(E71=12,VLOOKUP(T71,'12 лет'!$T$4:$U$75,2),IF(E71=11,VLOOKUP(T71,'11 лет'!$Y$4:$Z$75,2),IF(E71=13,VLOOKUP(T71,'13 лет'!$X$4:$Y$75,2), IF(E71=14,VLOOKUP(T71,'14 лет'!$AC$4:$AD$74,2),""))))</f>
        <v/>
      </c>
      <c r="V71" s="175"/>
      <c r="W71" s="249" t="str">
        <f ca="1">IF(E71=12,VLOOKUP(V71,'12 лет'!$L$4:$O$75,4),IF(E71=11,VLOOKUP(V71,'11 лет'!$Q$3:$S$76,3),IF(E71=13,VLOOKUP(V71,'13 лет'!$P$3:$R$75,3), IF(E71=14, VLOOKUP(V71,'14 лет'!$U$3:$W$74,3),""))))</f>
        <v/>
      </c>
      <c r="X71" s="175"/>
      <c r="Y71" s="169" t="str">
        <f ca="1">IF(E71&lt;=9+OR(10),VLOOKUP(X71,'12 лет'!$P$3:$U$75,6),IF(E71&lt;=11+OR(12),VLOOKUP(X71,'11 лет'!$T$3:$Z$75,7),IF(E71&lt;=13+OR(14)+OR(15),VLOOKUP(X71,'13 лет'!$S$3:$Y$75,7), IF(E71&lt;=16+OR(17),VLOOKUP(X71,'14 лет'!$X$3:$AD$75,7),""))))</f>
        <v/>
      </c>
      <c r="Z71" s="175"/>
      <c r="AA71" s="176" t="str">
        <f ca="1">IF(E71&lt;=9+OR(10),"Нет",IF(E71&lt;=11+OR(12),"Нет",IF(E71&lt;=13+OR(14)+OR(15),"Нет", IF(E71&lt;=16+OR(17), VLOOKUP(Z71,'14 лет'!$V$3:$W$74,2),""))))</f>
        <v/>
      </c>
      <c r="AB71" s="268">
        <f t="shared" ca="1" si="4"/>
        <v>0</v>
      </c>
      <c r="AC71" s="269">
        <f t="shared" ca="1" si="6"/>
        <v>24</v>
      </c>
    </row>
    <row r="72" spans="1:29" ht="15.75">
      <c r="A72" s="108"/>
      <c r="B72" s="109"/>
      <c r="C72" s="110"/>
      <c r="D72" s="110"/>
      <c r="E72" s="267">
        <f t="shared" ca="1" si="5"/>
        <v>125</v>
      </c>
      <c r="F72" s="168"/>
      <c r="G72" s="249" t="str">
        <f ca="1">IF(E72=11,"Нет",IF(E72=12,"Нет",IF(E72=13,VLOOKUP(F72,'13 лет'!$O$3:$R$75,4), IF(E72=14,VLOOKUP(F72,'14 лет'!$T$3:$W$75,4),""))))</f>
        <v/>
      </c>
      <c r="H72" s="170"/>
      <c r="I72" s="169" t="str">
        <f ca="1">IF(E72&lt;=9+OR(10),VLOOKUP(H72,'12 лет'!$B$3:$D$75,3),IF(E72&lt;=11+OR(12),"Нет",IF(E72&lt;=13+OR(14)+OR(15),"Нет",IF(E72&lt;=16+OR(17),VLOOKUP(H72,'14 лет'!$S$3:$W$75,5),""))))</f>
        <v/>
      </c>
      <c r="J72" s="170"/>
      <c r="K72" s="249" t="str">
        <f ca="1">IF(E72=12,VLOOKUP(J72,'12 лет'!$M$4:$O$75,3),IF(E72=11,VLOOKUP(J72,'11 лет'!$O$3:$S$76,5),IF(E72=13,VLOOKUP(J72,'13 лет'!$N$3:$R$75,5), IF(E72=14,VLOOKUP(J72,'14 лет'!$R$3:$W$75,6),""))))</f>
        <v/>
      </c>
      <c r="L72" s="168"/>
      <c r="M72" s="169" t="str">
        <f ca="1">IF(E72&lt;11,"Нет",IF(E72&lt;=11+OR(12),VLOOKUP(L72,'11 лет'!$V$4:$Z$75,5),IF(E72&lt;=13+OR(14)+OR(15),VLOOKUP(L72,'13 лет'!$U$4:$Y$75,5), IF(E72&lt;=16+OR(17),VLOOKUP(L72,'14 лет'!$Z$3:$AD$75,5),""))))</f>
        <v/>
      </c>
      <c r="N72" s="168"/>
      <c r="O72" s="249" t="str">
        <f ca="1">IF(E72=12,VLOOKUP(N72,'12 лет'!$S$4:$U$75,3),IF(E72=11,VLOOKUP(N72,'11 лет'!$X$3:$Z$76,3),IF(E72=13,VLOOKUP(N72,'13 лет'!$W$4:$Y$75,3), IF(E72=14,VLOOKUP(N72,'14 лет'!$AB$3:$AD$75,3),""))))</f>
        <v/>
      </c>
      <c r="P72" s="168"/>
      <c r="Q72" s="249" t="str">
        <f ca="1">IF(E72=12,VLOOKUP(P72,'12 лет'!$R$4:$U$75,4),IF(E72=11,VLOOKUP(P72,'11 лет'!$W$4:$Z$75,4),IF(E72=13,VLOOKUP(P72,'13 лет'!$V$4:$Y$75,4), IF(E72=14, VLOOKUP(P72,'14 лет'!$AA$4:$AD$74,4),""))))</f>
        <v/>
      </c>
      <c r="R72" s="168"/>
      <c r="S72" s="249" t="str">
        <f ca="1">IF(E72=12,VLOOKUP(R72,'12 лет'!$Q$4:$U$75,5),IF(E72=11,VLOOKUP(R72,'11 лет'!$U$4:$Z$75,6),IF(E72=13,VLOOKUP(R72,'13 лет'!$T$4:$Y$75,6), IF(E72=14, VLOOKUP(R72,'14 лет'!$Y$4:$AD$74,6),""))))</f>
        <v/>
      </c>
      <c r="T72" s="171">
        <v>-20</v>
      </c>
      <c r="U72" s="249" t="str">
        <f ca="1" xml:space="preserve"> IF(E72=12,VLOOKUP(T72,'12 лет'!$T$4:$U$75,2),IF(E72=11,VLOOKUP(T72,'11 лет'!$Y$4:$Z$75,2),IF(E72=13,VLOOKUP(T72,'13 лет'!$X$4:$Y$75,2), IF(E72=14,VLOOKUP(T72,'14 лет'!$AC$4:$AD$74,2),""))))</f>
        <v/>
      </c>
      <c r="V72" s="175"/>
      <c r="W72" s="249" t="str">
        <f ca="1">IF(E72=12,VLOOKUP(V72,'12 лет'!$L$4:$O$75,4),IF(E72=11,VLOOKUP(V72,'11 лет'!$Q$3:$S$76,3),IF(E72=13,VLOOKUP(V72,'13 лет'!$P$3:$R$75,3), IF(E72=14, VLOOKUP(V72,'14 лет'!$U$3:$W$74,3),""))))</f>
        <v/>
      </c>
      <c r="X72" s="175"/>
      <c r="Y72" s="169" t="str">
        <f ca="1">IF(E72&lt;=9+OR(10),VLOOKUP(X72,'12 лет'!$P$3:$U$75,6),IF(E72&lt;=11+OR(12),VLOOKUP(X72,'11 лет'!$T$3:$Z$75,7),IF(E72&lt;=13+OR(14)+OR(15),VLOOKUP(X72,'13 лет'!$S$3:$Y$75,7), IF(E72&lt;=16+OR(17),VLOOKUP(X72,'14 лет'!$X$3:$AD$75,7),""))))</f>
        <v/>
      </c>
      <c r="Z72" s="175"/>
      <c r="AA72" s="176" t="str">
        <f ca="1">IF(E72&lt;=9+OR(10),"Нет",IF(E72&lt;=11+OR(12),"Нет",IF(E72&lt;=13+OR(14)+OR(15),"Нет", IF(E72&lt;=16+OR(17), VLOOKUP(Z72,'14 лет'!$V$3:$W$74,2),""))))</f>
        <v/>
      </c>
      <c r="AB72" s="268">
        <f t="shared" ca="1" si="4"/>
        <v>0</v>
      </c>
      <c r="AC72" s="269">
        <f t="shared" ca="1" si="6"/>
        <v>24</v>
      </c>
    </row>
    <row r="73" spans="1:29" ht="15.75">
      <c r="A73" s="108"/>
      <c r="B73" s="109"/>
      <c r="C73" s="110"/>
      <c r="D73" s="110"/>
      <c r="E73" s="267">
        <f t="shared" ca="1" si="5"/>
        <v>125</v>
      </c>
      <c r="F73" s="168"/>
      <c r="G73" s="249" t="str">
        <f ca="1">IF(E73=11,"Нет",IF(E73=12,"Нет",IF(E73=13,VLOOKUP(F73,'13 лет'!$O$3:$R$75,4), IF(E73=14,VLOOKUP(F73,'14 лет'!$T$3:$W$75,4),""))))</f>
        <v/>
      </c>
      <c r="H73" s="170"/>
      <c r="I73" s="169" t="str">
        <f ca="1">IF(E73&lt;=9+OR(10),VLOOKUP(H73,'12 лет'!$B$3:$D$75,3),IF(E73&lt;=11+OR(12),"Нет",IF(E73&lt;=13+OR(14)+OR(15),"Нет",IF(E73&lt;=16+OR(17),VLOOKUP(H73,'14 лет'!$S$3:$W$75,5),""))))</f>
        <v/>
      </c>
      <c r="J73" s="170"/>
      <c r="K73" s="249" t="str">
        <f ca="1">IF(E73=12,VLOOKUP(J73,'12 лет'!$M$4:$O$75,3),IF(E73=11,VLOOKUP(J73,'11 лет'!$O$3:$S$76,5),IF(E73=13,VLOOKUP(J73,'13 лет'!$N$3:$R$75,5), IF(E73=14,VLOOKUP(J73,'14 лет'!$R$3:$W$75,6),""))))</f>
        <v/>
      </c>
      <c r="L73" s="168"/>
      <c r="M73" s="169" t="str">
        <f ca="1">IF(E73&lt;11,"Нет",IF(E73&lt;=11+OR(12),VLOOKUP(L73,'11 лет'!$V$4:$Z$75,5),IF(E73&lt;=13+OR(14)+OR(15),VLOOKUP(L73,'13 лет'!$U$4:$Y$75,5), IF(E73&lt;=16+OR(17),VLOOKUP(L73,'14 лет'!$Z$3:$AD$75,5),""))))</f>
        <v/>
      </c>
      <c r="N73" s="168"/>
      <c r="O73" s="249" t="str">
        <f ca="1">IF(E73=12,VLOOKUP(N73,'12 лет'!$S$4:$U$75,3),IF(E73=11,VLOOKUP(N73,'11 лет'!$X$3:$Z$76,3),IF(E73=13,VLOOKUP(N73,'13 лет'!$W$4:$Y$75,3), IF(E73=14,VLOOKUP(N73,'14 лет'!$AB$3:$AD$75,3),""))))</f>
        <v/>
      </c>
      <c r="P73" s="168"/>
      <c r="Q73" s="249" t="str">
        <f ca="1">IF(E73=12,VLOOKUP(P73,'12 лет'!$R$4:$U$75,4),IF(E73=11,VLOOKUP(P73,'11 лет'!$W$4:$Z$75,4),IF(E73=13,VLOOKUP(P73,'13 лет'!$V$4:$Y$75,4), IF(E73=14, VLOOKUP(P73,'14 лет'!$AA$4:$AD$74,4),""))))</f>
        <v/>
      </c>
      <c r="R73" s="168"/>
      <c r="S73" s="249" t="str">
        <f ca="1">IF(E73=12,VLOOKUP(R73,'12 лет'!$Q$4:$U$75,5),IF(E73=11,VLOOKUP(R73,'11 лет'!$U$4:$Z$75,6),IF(E73=13,VLOOKUP(R73,'13 лет'!$T$4:$Y$75,6), IF(E73=14, VLOOKUP(R73,'14 лет'!$Y$4:$AD$74,6),""))))</f>
        <v/>
      </c>
      <c r="T73" s="171">
        <v>-20</v>
      </c>
      <c r="U73" s="249" t="str">
        <f ca="1" xml:space="preserve"> IF(E73=12,VLOOKUP(T73,'12 лет'!$T$4:$U$75,2),IF(E73=11,VLOOKUP(T73,'11 лет'!$Y$4:$Z$75,2),IF(E73=13,VLOOKUP(T73,'13 лет'!$X$4:$Y$75,2), IF(E73=14,VLOOKUP(T73,'14 лет'!$AC$4:$AD$74,2),""))))</f>
        <v/>
      </c>
      <c r="V73" s="175"/>
      <c r="W73" s="249" t="str">
        <f ca="1">IF(E73=12,VLOOKUP(V73,'12 лет'!$L$4:$O$75,4),IF(E73=11,VLOOKUP(V73,'11 лет'!$Q$3:$S$76,3),IF(E73=13,VLOOKUP(V73,'13 лет'!$P$3:$R$75,3), IF(E73=14, VLOOKUP(V73,'14 лет'!$U$3:$W$74,3),""))))</f>
        <v/>
      </c>
      <c r="X73" s="175"/>
      <c r="Y73" s="169" t="str">
        <f ca="1">IF(E73&lt;=9+OR(10),VLOOKUP(X73,'12 лет'!$P$3:$U$75,6),IF(E73&lt;=11+OR(12),VLOOKUP(X73,'11 лет'!$T$3:$Z$75,7),IF(E73&lt;=13+OR(14)+OR(15),VLOOKUP(X73,'13 лет'!$S$3:$Y$75,7), IF(E73&lt;=16+OR(17),VLOOKUP(X73,'14 лет'!$X$3:$AD$75,7),""))))</f>
        <v/>
      </c>
      <c r="Z73" s="175"/>
      <c r="AA73" s="176" t="str">
        <f ca="1">IF(E73&lt;=9+OR(10),"Нет",IF(E73&lt;=11+OR(12),"Нет",IF(E73&lt;=13+OR(14)+OR(15),"Нет", IF(E73&lt;=16+OR(17), VLOOKUP(Z73,'14 лет'!$V$3:$W$74,2),""))))</f>
        <v/>
      </c>
      <c r="AB73" s="268">
        <f t="shared" ca="1" si="4"/>
        <v>0</v>
      </c>
      <c r="AC73" s="269">
        <f t="shared" ca="1" si="6"/>
        <v>24</v>
      </c>
    </row>
    <row r="74" spans="1:29" ht="15.75">
      <c r="A74" s="108"/>
      <c r="B74" s="109"/>
      <c r="C74" s="110"/>
      <c r="D74" s="110"/>
      <c r="E74" s="267">
        <f t="shared" ca="1" si="5"/>
        <v>125</v>
      </c>
      <c r="F74" s="168"/>
      <c r="G74" s="249" t="str">
        <f ca="1">IF(E74=11,"Нет",IF(E74=12,"Нет",IF(E74=13,VLOOKUP(F74,'13 лет'!$O$3:$R$75,4), IF(E74=14,VLOOKUP(F74,'14 лет'!$T$3:$W$75,4),""))))</f>
        <v/>
      </c>
      <c r="H74" s="170"/>
      <c r="I74" s="169" t="str">
        <f ca="1">IF(E74&lt;=9+OR(10),VLOOKUP(H74,'12 лет'!$B$3:$D$75,3),IF(E74&lt;=11+OR(12),"Нет",IF(E74&lt;=13+OR(14)+OR(15),"Нет",IF(E74&lt;=16+OR(17),VLOOKUP(H74,'14 лет'!$S$3:$W$75,5),""))))</f>
        <v/>
      </c>
      <c r="J74" s="170"/>
      <c r="K74" s="249" t="str">
        <f ca="1">IF(E74=12,VLOOKUP(J74,'12 лет'!$M$4:$O$75,3),IF(E74=11,VLOOKUP(J74,'11 лет'!$O$3:$S$76,5),IF(E74=13,VLOOKUP(J74,'13 лет'!$N$3:$R$75,5), IF(E74=14,VLOOKUP(J74,'14 лет'!$R$3:$W$75,6),""))))</f>
        <v/>
      </c>
      <c r="L74" s="168"/>
      <c r="M74" s="169" t="str">
        <f ca="1">IF(E74&lt;11,"Нет",IF(E74&lt;=11+OR(12),VLOOKUP(L74,'11 лет'!$V$4:$Z$75,5),IF(E74&lt;=13+OR(14)+OR(15),VLOOKUP(L74,'13 лет'!$U$4:$Y$75,5), IF(E74&lt;=16+OR(17),VLOOKUP(L74,'14 лет'!$Z$3:$AD$75,5),""))))</f>
        <v/>
      </c>
      <c r="N74" s="168"/>
      <c r="O74" s="249" t="str">
        <f ca="1">IF(E74=12,VLOOKUP(N74,'12 лет'!$S$4:$U$75,3),IF(E74=11,VLOOKUP(N74,'11 лет'!$X$3:$Z$76,3),IF(E74=13,VLOOKUP(N74,'13 лет'!$W$4:$Y$75,3), IF(E74=14,VLOOKUP(N74,'14 лет'!$AB$3:$AD$75,3),""))))</f>
        <v/>
      </c>
      <c r="P74" s="168"/>
      <c r="Q74" s="249" t="str">
        <f ca="1">IF(E74=12,VLOOKUP(P74,'12 лет'!$R$4:$U$75,4),IF(E74=11,VLOOKUP(P74,'11 лет'!$W$4:$Z$75,4),IF(E74=13,VLOOKUP(P74,'13 лет'!$V$4:$Y$75,4), IF(E74=14, VLOOKUP(P74,'14 лет'!$AA$4:$AD$74,4),""))))</f>
        <v/>
      </c>
      <c r="R74" s="168"/>
      <c r="S74" s="249" t="str">
        <f ca="1">IF(E74=12,VLOOKUP(R74,'12 лет'!$Q$4:$U$75,5),IF(E74=11,VLOOKUP(R74,'11 лет'!$U$4:$Z$75,6),IF(E74=13,VLOOKUP(R74,'13 лет'!$T$4:$Y$75,6), IF(E74=14, VLOOKUP(R74,'14 лет'!$Y$4:$AD$74,6),""))))</f>
        <v/>
      </c>
      <c r="T74" s="171">
        <v>-20</v>
      </c>
      <c r="U74" s="249" t="str">
        <f ca="1" xml:space="preserve"> IF(E74=12,VLOOKUP(T74,'12 лет'!$T$4:$U$75,2),IF(E74=11,VLOOKUP(T74,'11 лет'!$Y$4:$Z$75,2),IF(E74=13,VLOOKUP(T74,'13 лет'!$X$4:$Y$75,2), IF(E74=14,VLOOKUP(T74,'14 лет'!$AC$4:$AD$74,2),""))))</f>
        <v/>
      </c>
      <c r="V74" s="175"/>
      <c r="W74" s="249" t="str">
        <f ca="1">IF(E74=12,VLOOKUP(V74,'12 лет'!$L$4:$O$75,4),IF(E74=11,VLOOKUP(V74,'11 лет'!$Q$3:$S$76,3),IF(E74=13,VLOOKUP(V74,'13 лет'!$P$3:$R$75,3), IF(E74=14, VLOOKUP(V74,'14 лет'!$U$3:$W$74,3),""))))</f>
        <v/>
      </c>
      <c r="X74" s="175"/>
      <c r="Y74" s="169" t="str">
        <f ca="1">IF(E74&lt;=9+OR(10),VLOOKUP(X74,'12 лет'!$P$3:$U$75,6),IF(E74&lt;=11+OR(12),VLOOKUP(X74,'11 лет'!$T$3:$Z$75,7),IF(E74&lt;=13+OR(14)+OR(15),VLOOKUP(X74,'13 лет'!$S$3:$Y$75,7), IF(E74&lt;=16+OR(17),VLOOKUP(X74,'14 лет'!$X$3:$AD$75,7),""))))</f>
        <v/>
      </c>
      <c r="Z74" s="175"/>
      <c r="AA74" s="176" t="str">
        <f ca="1">IF(E74&lt;=9+OR(10),"Нет",IF(E74&lt;=11+OR(12),"Нет",IF(E74&lt;=13+OR(14)+OR(15),"Нет", IF(E74&lt;=16+OR(17), VLOOKUP(Z74,'14 лет'!$V$3:$W$74,2),""))))</f>
        <v/>
      </c>
      <c r="AB74" s="268">
        <f t="shared" ca="1" si="4"/>
        <v>0</v>
      </c>
      <c r="AC74" s="269">
        <f t="shared" ca="1" si="6"/>
        <v>24</v>
      </c>
    </row>
    <row r="75" spans="1:29" ht="15.75">
      <c r="A75" s="108"/>
      <c r="B75" s="109"/>
      <c r="C75" s="110"/>
      <c r="D75" s="110"/>
      <c r="E75" s="267">
        <f t="shared" ca="1" si="5"/>
        <v>125</v>
      </c>
      <c r="F75" s="168"/>
      <c r="G75" s="249" t="str">
        <f ca="1">IF(E75=11,"Нет",IF(E75=12,"Нет",IF(E75=13,VLOOKUP(F75,'13 лет'!$O$3:$R$75,4), IF(E75=14,VLOOKUP(F75,'14 лет'!$T$3:$W$75,4),""))))</f>
        <v/>
      </c>
      <c r="H75" s="170"/>
      <c r="I75" s="169" t="str">
        <f ca="1">IF(E75&lt;=9+OR(10),VLOOKUP(H75,'12 лет'!$B$3:$D$75,3),IF(E75&lt;=11+OR(12),"Нет",IF(E75&lt;=13+OR(14)+OR(15),"Нет",IF(E75&lt;=16+OR(17),VLOOKUP(H75,'14 лет'!$S$3:$W$75,5),""))))</f>
        <v/>
      </c>
      <c r="J75" s="170"/>
      <c r="K75" s="249" t="str">
        <f ca="1">IF(E75=12,VLOOKUP(J75,'12 лет'!$M$4:$O$75,3),IF(E75=11,VLOOKUP(J75,'11 лет'!$O$3:$S$76,5),IF(E75=13,VLOOKUP(J75,'13 лет'!$N$3:$R$75,5), IF(E75=14,VLOOKUP(J75,'14 лет'!$R$3:$W$75,6),""))))</f>
        <v/>
      </c>
      <c r="L75" s="168"/>
      <c r="M75" s="169" t="str">
        <f ca="1">IF(E75&lt;11,"Нет",IF(E75&lt;=11+OR(12),VLOOKUP(L75,'11 лет'!$V$4:$Z$75,5),IF(E75&lt;=13+OR(14)+OR(15),VLOOKUP(L75,'13 лет'!$U$4:$Y$75,5), IF(E75&lt;=16+OR(17),VLOOKUP(L75,'14 лет'!$Z$3:$AD$75,5),""))))</f>
        <v/>
      </c>
      <c r="N75" s="168"/>
      <c r="O75" s="249" t="str">
        <f ca="1">IF(E75=12,VLOOKUP(N75,'12 лет'!$S$4:$U$75,3),IF(E75=11,VLOOKUP(N75,'11 лет'!$X$3:$Z$76,3),IF(E75=13,VLOOKUP(N75,'13 лет'!$W$4:$Y$75,3), IF(E75=14,VLOOKUP(N75,'14 лет'!$AB$3:$AD$75,3),""))))</f>
        <v/>
      </c>
      <c r="P75" s="168"/>
      <c r="Q75" s="249" t="str">
        <f ca="1">IF(E75=12,VLOOKUP(P75,'12 лет'!$R$4:$U$75,4),IF(E75=11,VLOOKUP(P75,'11 лет'!$W$4:$Z$75,4),IF(E75=13,VLOOKUP(P75,'13 лет'!$V$4:$Y$75,4), IF(E75=14, VLOOKUP(P75,'14 лет'!$AA$4:$AD$74,4),""))))</f>
        <v/>
      </c>
      <c r="R75" s="168"/>
      <c r="S75" s="249" t="str">
        <f ca="1">IF(E75=12,VLOOKUP(R75,'12 лет'!$Q$4:$U$75,5),IF(E75=11,VLOOKUP(R75,'11 лет'!$U$4:$Z$75,6),IF(E75=13,VLOOKUP(R75,'13 лет'!$T$4:$Y$75,6), IF(E75=14, VLOOKUP(R75,'14 лет'!$Y$4:$AD$74,6),""))))</f>
        <v/>
      </c>
      <c r="T75" s="171">
        <v>-20</v>
      </c>
      <c r="U75" s="249" t="str">
        <f ca="1" xml:space="preserve"> IF(E75=12,VLOOKUP(T75,'12 лет'!$T$4:$U$75,2),IF(E75=11,VLOOKUP(T75,'11 лет'!$Y$4:$Z$75,2),IF(E75=13,VLOOKUP(T75,'13 лет'!$X$4:$Y$75,2), IF(E75=14,VLOOKUP(T75,'14 лет'!$AC$4:$AD$74,2),""))))</f>
        <v/>
      </c>
      <c r="V75" s="175"/>
      <c r="W75" s="249" t="str">
        <f ca="1">IF(E75=12,VLOOKUP(V75,'12 лет'!$L$4:$O$75,4),IF(E75=11,VLOOKUP(V75,'11 лет'!$Q$3:$S$76,3),IF(E75=13,VLOOKUP(V75,'13 лет'!$P$3:$R$75,3), IF(E75=14, VLOOKUP(V75,'14 лет'!$U$3:$W$74,3),""))))</f>
        <v/>
      </c>
      <c r="X75" s="175"/>
      <c r="Y75" s="169" t="str">
        <f ca="1">IF(E75&lt;=9+OR(10),VLOOKUP(X75,'12 лет'!$P$3:$U$75,6),IF(E75&lt;=11+OR(12),VLOOKUP(X75,'11 лет'!$T$3:$Z$75,7),IF(E75&lt;=13+OR(14)+OR(15),VLOOKUP(X75,'13 лет'!$S$3:$Y$75,7), IF(E75&lt;=16+OR(17),VLOOKUP(X75,'14 лет'!$X$3:$AD$75,7),""))))</f>
        <v/>
      </c>
      <c r="Z75" s="175"/>
      <c r="AA75" s="176" t="str">
        <f ca="1">IF(E75&lt;=9+OR(10),"Нет",IF(E75&lt;=11+OR(12),"Нет",IF(E75&lt;=13+OR(14)+OR(15),"Нет", IF(E75&lt;=16+OR(17), VLOOKUP(Z75,'14 лет'!$V$3:$W$74,2),""))))</f>
        <v/>
      </c>
      <c r="AB75" s="268">
        <f t="shared" ca="1" si="4"/>
        <v>0</v>
      </c>
      <c r="AC75" s="269">
        <f t="shared" ca="1" si="6"/>
        <v>24</v>
      </c>
    </row>
    <row r="76" spans="1:29" ht="15.75">
      <c r="A76" s="108"/>
      <c r="B76" s="109"/>
      <c r="C76" s="110"/>
      <c r="D76" s="110"/>
      <c r="E76" s="267">
        <f t="shared" ca="1" si="5"/>
        <v>125</v>
      </c>
      <c r="F76" s="168"/>
      <c r="G76" s="249" t="str">
        <f ca="1">IF(E76=11,"Нет",IF(E76=12,"Нет",IF(E76=13,VLOOKUP(F76,'13 лет'!$O$3:$R$75,4), IF(E76=14,VLOOKUP(F76,'14 лет'!$T$3:$W$75,4),""))))</f>
        <v/>
      </c>
      <c r="H76" s="170"/>
      <c r="I76" s="169" t="str">
        <f ca="1">IF(E76&lt;=9+OR(10),VLOOKUP(H76,'12 лет'!$B$3:$D$75,3),IF(E76&lt;=11+OR(12),"Нет",IF(E76&lt;=13+OR(14)+OR(15),"Нет",IF(E76&lt;=16+OR(17),VLOOKUP(H76,'14 лет'!$S$3:$W$75,5),""))))</f>
        <v/>
      </c>
      <c r="J76" s="170"/>
      <c r="K76" s="249" t="str">
        <f ca="1">IF(E76=12,VLOOKUP(J76,'12 лет'!$M$4:$O$75,3),IF(E76=11,VLOOKUP(J76,'11 лет'!$O$3:$S$76,5),IF(E76=13,VLOOKUP(J76,'13 лет'!$N$3:$R$75,5), IF(E76=14,VLOOKUP(J76,'14 лет'!$R$3:$W$75,6),""))))</f>
        <v/>
      </c>
      <c r="L76" s="168"/>
      <c r="M76" s="169" t="str">
        <f ca="1">IF(E76&lt;11,"Нет",IF(E76&lt;=11+OR(12),VLOOKUP(L76,'11 лет'!$V$4:$Z$75,5),IF(E76&lt;=13+OR(14)+OR(15),VLOOKUP(L76,'13 лет'!$U$4:$Y$75,5), IF(E76&lt;=16+OR(17),VLOOKUP(L76,'14 лет'!$Z$3:$AD$75,5),""))))</f>
        <v/>
      </c>
      <c r="N76" s="168"/>
      <c r="O76" s="249" t="str">
        <f ca="1">IF(E76=12,VLOOKUP(N76,'12 лет'!$S$4:$U$75,3),IF(E76=11,VLOOKUP(N76,'11 лет'!$X$3:$Z$76,3),IF(E76=13,VLOOKUP(N76,'13 лет'!$W$4:$Y$75,3), IF(E76=14,VLOOKUP(N76,'14 лет'!$AB$3:$AD$75,3),""))))</f>
        <v/>
      </c>
      <c r="P76" s="168"/>
      <c r="Q76" s="249" t="str">
        <f ca="1">IF(E76=12,VLOOKUP(P76,'12 лет'!$R$4:$U$75,4),IF(E76=11,VLOOKUP(P76,'11 лет'!$W$4:$Z$75,4),IF(E76=13,VLOOKUP(P76,'13 лет'!$V$4:$Y$75,4), IF(E76=14, VLOOKUP(P76,'14 лет'!$AA$4:$AD$74,4),""))))</f>
        <v/>
      </c>
      <c r="R76" s="168"/>
      <c r="S76" s="249" t="str">
        <f ca="1">IF(E76=12,VLOOKUP(R76,'12 лет'!$Q$4:$U$75,5),IF(E76=11,VLOOKUP(R76,'11 лет'!$U$4:$Z$75,6),IF(E76=13,VLOOKUP(R76,'13 лет'!$T$4:$Y$75,6), IF(E76=14, VLOOKUP(R76,'14 лет'!$Y$4:$AD$74,6),""))))</f>
        <v/>
      </c>
      <c r="T76" s="171">
        <v>-20</v>
      </c>
      <c r="U76" s="249" t="str">
        <f ca="1" xml:space="preserve"> IF(E76=12,VLOOKUP(T76,'12 лет'!$T$4:$U$75,2),IF(E76=11,VLOOKUP(T76,'11 лет'!$Y$4:$Z$75,2),IF(E76=13,VLOOKUP(T76,'13 лет'!$X$4:$Y$75,2), IF(E76=14,VLOOKUP(T76,'14 лет'!$AC$4:$AD$74,2),""))))</f>
        <v/>
      </c>
      <c r="V76" s="175"/>
      <c r="W76" s="249" t="str">
        <f ca="1">IF(E76=12,VLOOKUP(V76,'12 лет'!$L$4:$O$75,4),IF(E76=11,VLOOKUP(V76,'11 лет'!$Q$3:$S$76,3),IF(E76=13,VLOOKUP(V76,'13 лет'!$P$3:$R$75,3), IF(E76=14, VLOOKUP(V76,'14 лет'!$U$3:$W$74,3),""))))</f>
        <v/>
      </c>
      <c r="X76" s="175"/>
      <c r="Y76" s="169" t="str">
        <f ca="1">IF(E76&lt;=9+OR(10),VLOOKUP(X76,'12 лет'!$P$3:$U$75,6),IF(E76&lt;=11+OR(12),VLOOKUP(X76,'11 лет'!$T$3:$Z$75,7),IF(E76&lt;=13+OR(14)+OR(15),VLOOKUP(X76,'13 лет'!$S$3:$Y$75,7), IF(E76&lt;=16+OR(17),VLOOKUP(X76,'14 лет'!$X$3:$AD$75,7),""))))</f>
        <v/>
      </c>
      <c r="Z76" s="175"/>
      <c r="AA76" s="176" t="str">
        <f ca="1">IF(E76&lt;=9+OR(10),"Нет",IF(E76&lt;=11+OR(12),"Нет",IF(E76&lt;=13+OR(14)+OR(15),"Нет", IF(E76&lt;=16+OR(17), VLOOKUP(Z76,'14 лет'!$V$3:$W$74,2),""))))</f>
        <v/>
      </c>
      <c r="AB76" s="268">
        <f t="shared" ca="1" si="4"/>
        <v>0</v>
      </c>
      <c r="AC76" s="269">
        <f t="shared" ca="1" si="6"/>
        <v>24</v>
      </c>
    </row>
    <row r="77" spans="1:29" ht="15.75">
      <c r="A77" s="108"/>
      <c r="B77" s="109"/>
      <c r="C77" s="110"/>
      <c r="D77" s="110"/>
      <c r="E77" s="267">
        <f t="shared" ca="1" si="5"/>
        <v>125</v>
      </c>
      <c r="F77" s="168"/>
      <c r="G77" s="249" t="str">
        <f ca="1">IF(E77=11,"Нет",IF(E77=12,"Нет",IF(E77=13,VLOOKUP(F77,'13 лет'!$O$3:$R$75,4), IF(E77=14,VLOOKUP(F77,'14 лет'!$T$3:$W$75,4),""))))</f>
        <v/>
      </c>
      <c r="H77" s="170"/>
      <c r="I77" s="169" t="str">
        <f ca="1">IF(E77&lt;=9+OR(10),VLOOKUP(H77,'12 лет'!$B$3:$D$75,3),IF(E77&lt;=11+OR(12),"Нет",IF(E77&lt;=13+OR(14)+OR(15),"Нет",IF(E77&lt;=16+OR(17),VLOOKUP(H77,'14 лет'!$S$3:$W$75,5),""))))</f>
        <v/>
      </c>
      <c r="J77" s="170"/>
      <c r="K77" s="249" t="str">
        <f ca="1">IF(E77=12,VLOOKUP(J77,'12 лет'!$M$4:$O$75,3),IF(E77=11,VLOOKUP(J77,'11 лет'!$O$3:$S$76,5),IF(E77=13,VLOOKUP(J77,'13 лет'!$N$3:$R$75,5), IF(E77=14,VLOOKUP(J77,'14 лет'!$R$3:$W$75,6),""))))</f>
        <v/>
      </c>
      <c r="L77" s="168"/>
      <c r="M77" s="169" t="str">
        <f ca="1">IF(E77&lt;11,"Нет",IF(E77&lt;=11+OR(12),VLOOKUP(L77,'11 лет'!$V$4:$Z$75,5),IF(E77&lt;=13+OR(14)+OR(15),VLOOKUP(L77,'13 лет'!$U$4:$Y$75,5), IF(E77&lt;=16+OR(17),VLOOKUP(L77,'14 лет'!$Z$3:$AD$75,5),""))))</f>
        <v/>
      </c>
      <c r="N77" s="168"/>
      <c r="O77" s="249" t="str">
        <f ca="1">IF(E77=12,VLOOKUP(N77,'12 лет'!$S$4:$U$75,3),IF(E77=11,VLOOKUP(N77,'11 лет'!$X$3:$Z$76,3),IF(E77=13,VLOOKUP(N77,'13 лет'!$W$4:$Y$75,3), IF(E77=14,VLOOKUP(N77,'14 лет'!$AB$3:$AD$75,3),""))))</f>
        <v/>
      </c>
      <c r="P77" s="168"/>
      <c r="Q77" s="249" t="str">
        <f ca="1">IF(E77=12,VLOOKUP(P77,'12 лет'!$R$4:$U$75,4),IF(E77=11,VLOOKUP(P77,'11 лет'!$W$4:$Z$75,4),IF(E77=13,VLOOKUP(P77,'13 лет'!$V$4:$Y$75,4), IF(E77=14, VLOOKUP(P77,'14 лет'!$AA$4:$AD$74,4),""))))</f>
        <v/>
      </c>
      <c r="R77" s="168"/>
      <c r="S77" s="249" t="str">
        <f ca="1">IF(E77=12,VLOOKUP(R77,'12 лет'!$Q$4:$U$75,5),IF(E77=11,VLOOKUP(R77,'11 лет'!$U$4:$Z$75,6),IF(E77=13,VLOOKUP(R77,'13 лет'!$T$4:$Y$75,6), IF(E77=14, VLOOKUP(R77,'14 лет'!$Y$4:$AD$74,6),""))))</f>
        <v/>
      </c>
      <c r="T77" s="171">
        <v>-20</v>
      </c>
      <c r="U77" s="249" t="str">
        <f ca="1" xml:space="preserve"> IF(E77=12,VLOOKUP(T77,'12 лет'!$T$4:$U$75,2),IF(E77=11,VLOOKUP(T77,'11 лет'!$Y$4:$Z$75,2),IF(E77=13,VLOOKUP(T77,'13 лет'!$X$4:$Y$75,2), IF(E77=14,VLOOKUP(T77,'14 лет'!$AC$4:$AD$74,2),""))))</f>
        <v/>
      </c>
      <c r="V77" s="175"/>
      <c r="W77" s="249" t="str">
        <f ca="1">IF(E77=12,VLOOKUP(V77,'12 лет'!$L$4:$O$75,4),IF(E77=11,VLOOKUP(V77,'11 лет'!$Q$3:$S$76,3),IF(E77=13,VLOOKUP(V77,'13 лет'!$P$3:$R$75,3), IF(E77=14, VLOOKUP(V77,'14 лет'!$U$3:$W$74,3),""))))</f>
        <v/>
      </c>
      <c r="X77" s="175"/>
      <c r="Y77" s="169" t="str">
        <f ca="1">IF(E77&lt;=9+OR(10),VLOOKUP(X77,'12 лет'!$P$3:$U$75,6),IF(E77&lt;=11+OR(12),VLOOKUP(X77,'11 лет'!$T$3:$Z$75,7),IF(E77&lt;=13+OR(14)+OR(15),VLOOKUP(X77,'13 лет'!$S$3:$Y$75,7), IF(E77&lt;=16+OR(17),VLOOKUP(X77,'14 лет'!$X$3:$AD$75,7),""))))</f>
        <v/>
      </c>
      <c r="Z77" s="175"/>
      <c r="AA77" s="176" t="str">
        <f ca="1">IF(E77&lt;=9+OR(10),"Нет",IF(E77&lt;=11+OR(12),"Нет",IF(E77&lt;=13+OR(14)+OR(15),"Нет", IF(E77&lt;=16+OR(17), VLOOKUP(Z77,'14 лет'!$V$3:$W$74,2),""))))</f>
        <v/>
      </c>
      <c r="AB77" s="268">
        <f t="shared" ca="1" si="4"/>
        <v>0</v>
      </c>
      <c r="AC77" s="269">
        <f t="shared" ca="1" si="6"/>
        <v>24</v>
      </c>
    </row>
    <row r="78" spans="1:29" ht="15.75">
      <c r="A78" s="108"/>
      <c r="B78" s="109"/>
      <c r="C78" s="110"/>
      <c r="D78" s="110"/>
      <c r="E78" s="267">
        <f t="shared" ca="1" si="5"/>
        <v>125</v>
      </c>
      <c r="F78" s="168"/>
      <c r="G78" s="249" t="str">
        <f ca="1">IF(E78=11,"Нет",IF(E78=12,"Нет",IF(E78=13,VLOOKUP(F78,'13 лет'!$O$3:$R$75,4), IF(E78=14,VLOOKUP(F78,'14 лет'!$T$3:$W$75,4),""))))</f>
        <v/>
      </c>
      <c r="H78" s="170"/>
      <c r="I78" s="169" t="str">
        <f ca="1">IF(E78&lt;=9+OR(10),VLOOKUP(H78,'12 лет'!$B$3:$D$75,3),IF(E78&lt;=11+OR(12),"Нет",IF(E78&lt;=13+OR(14)+OR(15),"Нет",IF(E78&lt;=16+OR(17),VLOOKUP(H78,'14 лет'!$S$3:$W$75,5),""))))</f>
        <v/>
      </c>
      <c r="J78" s="170"/>
      <c r="K78" s="249" t="str">
        <f ca="1">IF(E78=12,VLOOKUP(J78,'12 лет'!$M$4:$O$75,3),IF(E78=11,VLOOKUP(J78,'11 лет'!$O$3:$S$76,5),IF(E78=13,VLOOKUP(J78,'13 лет'!$N$3:$R$75,5), IF(E78=14,VLOOKUP(J78,'14 лет'!$R$3:$W$75,6),""))))</f>
        <v/>
      </c>
      <c r="L78" s="168"/>
      <c r="M78" s="169" t="str">
        <f ca="1">IF(E78&lt;11,"Нет",IF(E78&lt;=11+OR(12),VLOOKUP(L78,'11 лет'!$V$4:$Z$75,5),IF(E78&lt;=13+OR(14)+OR(15),VLOOKUP(L78,'13 лет'!$U$4:$Y$75,5), IF(E78&lt;=16+OR(17),VLOOKUP(L78,'14 лет'!$Z$3:$AD$75,5),""))))</f>
        <v/>
      </c>
      <c r="N78" s="168"/>
      <c r="O78" s="249" t="str">
        <f ca="1">IF(E78=12,VLOOKUP(N78,'12 лет'!$S$4:$U$75,3),IF(E78=11,VLOOKUP(N78,'11 лет'!$X$3:$Z$76,3),IF(E78=13,VLOOKUP(N78,'13 лет'!$W$4:$Y$75,3), IF(E78=14,VLOOKUP(N78,'14 лет'!$AB$3:$AD$75,3),""))))</f>
        <v/>
      </c>
      <c r="P78" s="168"/>
      <c r="Q78" s="249" t="str">
        <f ca="1">IF(E78=12,VLOOKUP(P78,'12 лет'!$R$4:$U$75,4),IF(E78=11,VLOOKUP(P78,'11 лет'!$W$4:$Z$75,4),IF(E78=13,VLOOKUP(P78,'13 лет'!$V$4:$Y$75,4), IF(E78=14, VLOOKUP(P78,'14 лет'!$AA$4:$AD$74,4),""))))</f>
        <v/>
      </c>
      <c r="R78" s="168"/>
      <c r="S78" s="249" t="str">
        <f ca="1">IF(E78=12,VLOOKUP(R78,'12 лет'!$Q$4:$U$75,5),IF(E78=11,VLOOKUP(R78,'11 лет'!$U$4:$Z$75,6),IF(E78=13,VLOOKUP(R78,'13 лет'!$T$4:$Y$75,6), IF(E78=14, VLOOKUP(R78,'14 лет'!$Y$4:$AD$74,6),""))))</f>
        <v/>
      </c>
      <c r="T78" s="171">
        <v>-20</v>
      </c>
      <c r="U78" s="249" t="str">
        <f ca="1" xml:space="preserve"> IF(E78=12,VLOOKUP(T78,'12 лет'!$T$4:$U$75,2),IF(E78=11,VLOOKUP(T78,'11 лет'!$Y$4:$Z$75,2),IF(E78=13,VLOOKUP(T78,'13 лет'!$X$4:$Y$75,2), IF(E78=14,VLOOKUP(T78,'14 лет'!$AC$4:$AD$74,2),""))))</f>
        <v/>
      </c>
      <c r="V78" s="175"/>
      <c r="W78" s="249" t="str">
        <f ca="1">IF(E78=12,VLOOKUP(V78,'12 лет'!$L$4:$O$75,4),IF(E78=11,VLOOKUP(V78,'11 лет'!$Q$3:$S$76,3),IF(E78=13,VLOOKUP(V78,'13 лет'!$P$3:$R$75,3), IF(E78=14, VLOOKUP(V78,'14 лет'!$U$3:$W$74,3),""))))</f>
        <v/>
      </c>
      <c r="X78" s="175"/>
      <c r="Y78" s="169" t="str">
        <f ca="1">IF(E78&lt;=9+OR(10),VLOOKUP(X78,'12 лет'!$P$3:$U$75,6),IF(E78&lt;=11+OR(12),VLOOKUP(X78,'11 лет'!$T$3:$Z$75,7),IF(E78&lt;=13+OR(14)+OR(15),VLOOKUP(X78,'13 лет'!$S$3:$Y$75,7), IF(E78&lt;=16+OR(17),VLOOKUP(X78,'14 лет'!$X$3:$AD$75,7),""))))</f>
        <v/>
      </c>
      <c r="Z78" s="175"/>
      <c r="AA78" s="176" t="str">
        <f ca="1">IF(E78&lt;=9+OR(10),"Нет",IF(E78&lt;=11+OR(12),"Нет",IF(E78&lt;=13+OR(14)+OR(15),"Нет", IF(E78&lt;=16+OR(17), VLOOKUP(Z78,'14 лет'!$V$3:$W$74,2),""))))</f>
        <v/>
      </c>
      <c r="AB78" s="268">
        <f t="shared" ca="1" si="4"/>
        <v>0</v>
      </c>
      <c r="AC78" s="269">
        <f t="shared" ca="1" si="6"/>
        <v>24</v>
      </c>
    </row>
    <row r="79" spans="1:29" ht="15.75">
      <c r="A79" s="108"/>
      <c r="B79" s="109"/>
      <c r="C79" s="110"/>
      <c r="D79" s="110"/>
      <c r="E79" s="267">
        <f t="shared" ca="1" si="5"/>
        <v>125</v>
      </c>
      <c r="F79" s="168"/>
      <c r="G79" s="249" t="str">
        <f ca="1">IF(E79=11,"Нет",IF(E79=12,"Нет",IF(E79=13,VLOOKUP(F79,'13 лет'!$O$3:$R$75,4), IF(E79=14,VLOOKUP(F79,'14 лет'!$T$3:$W$75,4),""))))</f>
        <v/>
      </c>
      <c r="H79" s="170"/>
      <c r="I79" s="169" t="str">
        <f ca="1">IF(E79&lt;=9+OR(10),VLOOKUP(H79,'12 лет'!$B$3:$D$75,3),IF(E79&lt;=11+OR(12),"Нет",IF(E79&lt;=13+OR(14)+OR(15),"Нет",IF(E79&lt;=16+OR(17),VLOOKUP(H79,'14 лет'!$S$3:$W$75,5),""))))</f>
        <v/>
      </c>
      <c r="J79" s="170"/>
      <c r="K79" s="249" t="str">
        <f ca="1">IF(E79=12,VLOOKUP(J79,'12 лет'!$M$4:$O$75,3),IF(E79=11,VLOOKUP(J79,'11 лет'!$O$3:$S$76,5),IF(E79=13,VLOOKUP(J79,'13 лет'!$N$3:$R$75,5), IF(E79=14,VLOOKUP(J79,'14 лет'!$R$3:$W$75,6),""))))</f>
        <v/>
      </c>
      <c r="L79" s="168"/>
      <c r="M79" s="169" t="str">
        <f ca="1">IF(E79&lt;11,"Нет",IF(E79&lt;=11+OR(12),VLOOKUP(L79,'11 лет'!$V$4:$Z$75,5),IF(E79&lt;=13+OR(14)+OR(15),VLOOKUP(L79,'13 лет'!$U$4:$Y$75,5), IF(E79&lt;=16+OR(17),VLOOKUP(L79,'14 лет'!$Z$3:$AD$75,5),""))))</f>
        <v/>
      </c>
      <c r="N79" s="168"/>
      <c r="O79" s="249" t="str">
        <f ca="1">IF(E79=12,VLOOKUP(N79,'12 лет'!$S$4:$U$75,3),IF(E79=11,VLOOKUP(N79,'11 лет'!$X$3:$Z$76,3),IF(E79=13,VLOOKUP(N79,'13 лет'!$W$4:$Y$75,3), IF(E79=14,VLOOKUP(N79,'14 лет'!$AB$3:$AD$75,3),""))))</f>
        <v/>
      </c>
      <c r="P79" s="168"/>
      <c r="Q79" s="249" t="str">
        <f ca="1">IF(E79=12,VLOOKUP(P79,'12 лет'!$R$4:$U$75,4),IF(E79=11,VLOOKUP(P79,'11 лет'!$W$4:$Z$75,4),IF(E79=13,VLOOKUP(P79,'13 лет'!$V$4:$Y$75,4), IF(E79=14, VLOOKUP(P79,'14 лет'!$AA$4:$AD$74,4),""))))</f>
        <v/>
      </c>
      <c r="R79" s="168"/>
      <c r="S79" s="249" t="str">
        <f ca="1">IF(E79=12,VLOOKUP(R79,'12 лет'!$Q$4:$U$75,5),IF(E79=11,VLOOKUP(R79,'11 лет'!$U$4:$Z$75,6),IF(E79=13,VLOOKUP(R79,'13 лет'!$T$4:$Y$75,6), IF(E79=14, VLOOKUP(R79,'14 лет'!$Y$4:$AD$74,6),""))))</f>
        <v/>
      </c>
      <c r="T79" s="171">
        <v>-20</v>
      </c>
      <c r="U79" s="249" t="str">
        <f ca="1" xml:space="preserve"> IF(E79=12,VLOOKUP(T79,'12 лет'!$T$4:$U$75,2),IF(E79=11,VLOOKUP(T79,'11 лет'!$Y$4:$Z$75,2),IF(E79=13,VLOOKUP(T79,'13 лет'!$X$4:$Y$75,2), IF(E79=14,VLOOKUP(T79,'14 лет'!$AC$4:$AD$74,2),""))))</f>
        <v/>
      </c>
      <c r="V79" s="175"/>
      <c r="W79" s="249" t="str">
        <f ca="1">IF(E79=12,VLOOKUP(V79,'12 лет'!$L$4:$O$75,4),IF(E79=11,VLOOKUP(V79,'11 лет'!$Q$3:$S$76,3),IF(E79=13,VLOOKUP(V79,'13 лет'!$P$3:$R$75,3), IF(E79=14, VLOOKUP(V79,'14 лет'!$U$3:$W$74,3),""))))</f>
        <v/>
      </c>
      <c r="X79" s="175"/>
      <c r="Y79" s="169" t="str">
        <f ca="1">IF(E79&lt;=9+OR(10),VLOOKUP(X79,'12 лет'!$P$3:$U$75,6),IF(E79&lt;=11+OR(12),VLOOKUP(X79,'11 лет'!$T$3:$Z$75,7),IF(E79&lt;=13+OR(14)+OR(15),VLOOKUP(X79,'13 лет'!$S$3:$Y$75,7), IF(E79&lt;=16+OR(17),VLOOKUP(X79,'14 лет'!$X$3:$AD$75,7),""))))</f>
        <v/>
      </c>
      <c r="Z79" s="175"/>
      <c r="AA79" s="176" t="str">
        <f ca="1">IF(E79&lt;=9+OR(10),"Нет",IF(E79&lt;=11+OR(12),"Нет",IF(E79&lt;=13+OR(14)+OR(15),"Нет", IF(E79&lt;=16+OR(17), VLOOKUP(Z79,'14 лет'!$V$3:$W$74,2),""))))</f>
        <v/>
      </c>
      <c r="AB79" s="268">
        <f t="shared" ca="1" si="4"/>
        <v>0</v>
      </c>
      <c r="AC79" s="269">
        <f t="shared" ca="1" si="6"/>
        <v>24</v>
      </c>
    </row>
    <row r="80" spans="1:29" ht="15.75">
      <c r="A80" s="108"/>
      <c r="B80" s="109"/>
      <c r="C80" s="110"/>
      <c r="D80" s="110"/>
      <c r="E80" s="267">
        <f t="shared" ca="1" si="5"/>
        <v>125</v>
      </c>
      <c r="F80" s="168"/>
      <c r="G80" s="249" t="str">
        <f ca="1">IF(E80=11,"Нет",IF(E80=12,"Нет",IF(E80=13,VLOOKUP(F80,'13 лет'!$O$3:$R$75,4), IF(E80=14,VLOOKUP(F80,'14 лет'!$T$3:$W$75,4),""))))</f>
        <v/>
      </c>
      <c r="H80" s="170"/>
      <c r="I80" s="169" t="str">
        <f ca="1">IF(E80&lt;=9+OR(10),VLOOKUP(H80,'12 лет'!$B$3:$D$75,3),IF(E80&lt;=11+OR(12),"Нет",IF(E80&lt;=13+OR(14)+OR(15),"Нет",IF(E80&lt;=16+OR(17),VLOOKUP(H80,'14 лет'!$S$3:$W$75,5),""))))</f>
        <v/>
      </c>
      <c r="J80" s="170"/>
      <c r="K80" s="249" t="str">
        <f ca="1">IF(E80=12,VLOOKUP(J80,'12 лет'!$M$4:$O$75,3),IF(E80=11,VLOOKUP(J80,'11 лет'!$O$3:$S$76,5),IF(E80=13,VLOOKUP(J80,'13 лет'!$N$3:$R$75,5), IF(E80=14,VLOOKUP(J80,'14 лет'!$R$3:$W$75,6),""))))</f>
        <v/>
      </c>
      <c r="L80" s="168"/>
      <c r="M80" s="169" t="str">
        <f ca="1">IF(E80&lt;11,"Нет",IF(E80&lt;=11+OR(12),VLOOKUP(L80,'11 лет'!$V$4:$Z$75,5),IF(E80&lt;=13+OR(14)+OR(15),VLOOKUP(L80,'13 лет'!$U$4:$Y$75,5), IF(E80&lt;=16+OR(17),VLOOKUP(L80,'14 лет'!$Z$3:$AD$75,5),""))))</f>
        <v/>
      </c>
      <c r="N80" s="168"/>
      <c r="O80" s="249" t="str">
        <f ca="1">IF(E80=12,VLOOKUP(N80,'12 лет'!$S$4:$U$75,3),IF(E80=11,VLOOKUP(N80,'11 лет'!$X$3:$Z$76,3),IF(E80=13,VLOOKUP(N80,'13 лет'!$W$4:$Y$75,3), IF(E80=14,VLOOKUP(N80,'14 лет'!$AB$3:$AD$75,3),""))))</f>
        <v/>
      </c>
      <c r="P80" s="168"/>
      <c r="Q80" s="249" t="str">
        <f ca="1">IF(E80=12,VLOOKUP(P80,'12 лет'!$R$4:$U$75,4),IF(E80=11,VLOOKUP(P80,'11 лет'!$W$4:$Z$75,4),IF(E80=13,VLOOKUP(P80,'13 лет'!$V$4:$Y$75,4), IF(E80=14, VLOOKUP(P80,'14 лет'!$AA$4:$AD$74,4),""))))</f>
        <v/>
      </c>
      <c r="R80" s="168"/>
      <c r="S80" s="249" t="str">
        <f ca="1">IF(E80=12,VLOOKUP(R80,'12 лет'!$Q$4:$U$75,5),IF(E80=11,VLOOKUP(R80,'11 лет'!$U$4:$Z$75,6),IF(E80=13,VLOOKUP(R80,'13 лет'!$T$4:$Y$75,6), IF(E80=14, VLOOKUP(R80,'14 лет'!$Y$4:$AD$74,6),""))))</f>
        <v/>
      </c>
      <c r="T80" s="171">
        <v>-20</v>
      </c>
      <c r="U80" s="249" t="str">
        <f ca="1" xml:space="preserve"> IF(E80=12,VLOOKUP(T80,'12 лет'!$T$4:$U$75,2),IF(E80=11,VLOOKUP(T80,'11 лет'!$Y$4:$Z$75,2),IF(E80=13,VLOOKUP(T80,'13 лет'!$X$4:$Y$75,2), IF(E80=14,VLOOKUP(T80,'14 лет'!$AC$4:$AD$74,2),""))))</f>
        <v/>
      </c>
      <c r="V80" s="175"/>
      <c r="W80" s="249" t="str">
        <f ca="1">IF(E80=12,VLOOKUP(V80,'12 лет'!$L$4:$O$75,4),IF(E80=11,VLOOKUP(V80,'11 лет'!$Q$3:$S$76,3),IF(E80=13,VLOOKUP(V80,'13 лет'!$P$3:$R$75,3), IF(E80=14, VLOOKUP(V80,'14 лет'!$U$3:$W$74,3),""))))</f>
        <v/>
      </c>
      <c r="X80" s="175"/>
      <c r="Y80" s="169" t="str">
        <f ca="1">IF(E80&lt;=9+OR(10),VLOOKUP(X80,'12 лет'!$P$3:$U$75,6),IF(E80&lt;=11+OR(12),VLOOKUP(X80,'11 лет'!$T$3:$Z$75,7),IF(E80&lt;=13+OR(14)+OR(15),VLOOKUP(X80,'13 лет'!$S$3:$Y$75,7), IF(E80&lt;=16+OR(17),VLOOKUP(X80,'14 лет'!$X$3:$AD$75,7),""))))</f>
        <v/>
      </c>
      <c r="Z80" s="175"/>
      <c r="AA80" s="176" t="str">
        <f ca="1">IF(E80&lt;=9+OR(10),"Нет",IF(E80&lt;=11+OR(12),"Нет",IF(E80&lt;=13+OR(14)+OR(15),"Нет", IF(E80&lt;=16+OR(17), VLOOKUP(Z80,'14 лет'!$V$3:$W$74,2),""))))</f>
        <v/>
      </c>
      <c r="AB80" s="268">
        <f t="shared" ca="1" si="4"/>
        <v>0</v>
      </c>
      <c r="AC80" s="269">
        <f t="shared" ca="1" si="6"/>
        <v>24</v>
      </c>
    </row>
    <row r="81" spans="1:29" ht="15.75">
      <c r="A81" s="108"/>
      <c r="B81" s="109"/>
      <c r="C81" s="110"/>
      <c r="D81" s="110"/>
      <c r="E81" s="267">
        <f t="shared" ca="1" si="5"/>
        <v>125</v>
      </c>
      <c r="F81" s="168"/>
      <c r="G81" s="249" t="str">
        <f ca="1">IF(E81=11,"Нет",IF(E81=12,"Нет",IF(E81=13,VLOOKUP(F81,'13 лет'!$O$3:$R$75,4), IF(E81=14,VLOOKUP(F81,'14 лет'!$T$3:$W$75,4),""))))</f>
        <v/>
      </c>
      <c r="H81" s="170"/>
      <c r="I81" s="169" t="str">
        <f ca="1">IF(E81&lt;=9+OR(10),VLOOKUP(H81,'12 лет'!$B$3:$D$75,3),IF(E81&lt;=11+OR(12),"Нет",IF(E81&lt;=13+OR(14)+OR(15),"Нет",IF(E81&lt;=16+OR(17),VLOOKUP(H81,'14 лет'!$S$3:$W$75,5),""))))</f>
        <v/>
      </c>
      <c r="J81" s="170"/>
      <c r="K81" s="249" t="str">
        <f ca="1">IF(E81=12,VLOOKUP(J81,'12 лет'!$M$4:$O$75,3),IF(E81=11,VLOOKUP(J81,'11 лет'!$O$3:$S$76,5),IF(E81=13,VLOOKUP(J81,'13 лет'!$N$3:$R$75,5), IF(E81=14,VLOOKUP(J81,'14 лет'!$R$3:$W$75,6),""))))</f>
        <v/>
      </c>
      <c r="L81" s="168"/>
      <c r="M81" s="169" t="str">
        <f ca="1">IF(E81&lt;11,"Нет",IF(E81&lt;=11+OR(12),VLOOKUP(L81,'11 лет'!$V$4:$Z$75,5),IF(E81&lt;=13+OR(14)+OR(15),VLOOKUP(L81,'13 лет'!$U$4:$Y$75,5), IF(E81&lt;=16+OR(17),VLOOKUP(L81,'14 лет'!$Z$3:$AD$75,5),""))))</f>
        <v/>
      </c>
      <c r="N81" s="168"/>
      <c r="O81" s="249" t="str">
        <f ca="1">IF(E81=12,VLOOKUP(N81,'12 лет'!$S$4:$U$75,3),IF(E81=11,VLOOKUP(N81,'11 лет'!$X$3:$Z$76,3),IF(E81=13,VLOOKUP(N81,'13 лет'!$W$4:$Y$75,3), IF(E81=14,VLOOKUP(N81,'14 лет'!$AB$3:$AD$75,3),""))))</f>
        <v/>
      </c>
      <c r="P81" s="168"/>
      <c r="Q81" s="249" t="str">
        <f ca="1">IF(E81=12,VLOOKUP(P81,'12 лет'!$R$4:$U$75,4),IF(E81=11,VLOOKUP(P81,'11 лет'!$W$4:$Z$75,4),IF(E81=13,VLOOKUP(P81,'13 лет'!$V$4:$Y$75,4), IF(E81=14, VLOOKUP(P81,'14 лет'!$AA$4:$AD$74,4),""))))</f>
        <v/>
      </c>
      <c r="R81" s="168"/>
      <c r="S81" s="249" t="str">
        <f ca="1">IF(E81=12,VLOOKUP(R81,'12 лет'!$Q$4:$U$75,5),IF(E81=11,VLOOKUP(R81,'11 лет'!$U$4:$Z$75,6),IF(E81=13,VLOOKUP(R81,'13 лет'!$T$4:$Y$75,6), IF(E81=14, VLOOKUP(R81,'14 лет'!$Y$4:$AD$74,6),""))))</f>
        <v/>
      </c>
      <c r="T81" s="171">
        <v>-20</v>
      </c>
      <c r="U81" s="249" t="str">
        <f ca="1" xml:space="preserve"> IF(E81=12,VLOOKUP(T81,'12 лет'!$T$4:$U$75,2),IF(E81=11,VLOOKUP(T81,'11 лет'!$Y$4:$Z$75,2),IF(E81=13,VLOOKUP(T81,'13 лет'!$X$4:$Y$75,2), IF(E81=14,VLOOKUP(T81,'14 лет'!$AC$4:$AD$74,2),""))))</f>
        <v/>
      </c>
      <c r="V81" s="175"/>
      <c r="W81" s="249" t="str">
        <f ca="1">IF(E81=12,VLOOKUP(V81,'12 лет'!$L$4:$O$75,4),IF(E81=11,VLOOKUP(V81,'11 лет'!$Q$3:$S$76,3),IF(E81=13,VLOOKUP(V81,'13 лет'!$P$3:$R$75,3), IF(E81=14, VLOOKUP(V81,'14 лет'!$U$3:$W$74,3),""))))</f>
        <v/>
      </c>
      <c r="X81" s="175"/>
      <c r="Y81" s="169" t="str">
        <f ca="1">IF(E81&lt;=9+OR(10),VLOOKUP(X81,'12 лет'!$P$3:$U$75,6),IF(E81&lt;=11+OR(12),VLOOKUP(X81,'11 лет'!$T$3:$Z$75,7),IF(E81&lt;=13+OR(14)+OR(15),VLOOKUP(X81,'13 лет'!$S$3:$Y$75,7), IF(E81&lt;=16+OR(17),VLOOKUP(X81,'14 лет'!$X$3:$AD$75,7),""))))</f>
        <v/>
      </c>
      <c r="Z81" s="175"/>
      <c r="AA81" s="176" t="str">
        <f ca="1">IF(E81&lt;=9+OR(10),"Нет",IF(E81&lt;=11+OR(12),"Нет",IF(E81&lt;=13+OR(14)+OR(15),"Нет", IF(E81&lt;=16+OR(17), VLOOKUP(Z81,'14 лет'!$V$3:$W$74,2),""))))</f>
        <v/>
      </c>
      <c r="AB81" s="268">
        <f t="shared" ca="1" si="4"/>
        <v>0</v>
      </c>
      <c r="AC81" s="269">
        <f t="shared" ca="1" si="6"/>
        <v>24</v>
      </c>
    </row>
    <row r="82" spans="1:29" ht="15.75">
      <c r="A82" s="108"/>
      <c r="B82" s="109"/>
      <c r="C82" s="110"/>
      <c r="D82" s="110"/>
      <c r="E82" s="267">
        <f t="shared" ca="1" si="5"/>
        <v>125</v>
      </c>
      <c r="F82" s="168"/>
      <c r="G82" s="249" t="str">
        <f ca="1">IF(E82=11,"Нет",IF(E82=12,"Нет",IF(E82=13,VLOOKUP(F82,'13 лет'!$O$3:$R$75,4), IF(E82=14,VLOOKUP(F82,'14 лет'!$T$3:$W$75,4),""))))</f>
        <v/>
      </c>
      <c r="H82" s="170"/>
      <c r="I82" s="169" t="str">
        <f ca="1">IF(E82&lt;=9+OR(10),VLOOKUP(H82,'12 лет'!$B$3:$D$75,3),IF(E82&lt;=11+OR(12),"Нет",IF(E82&lt;=13+OR(14)+OR(15),"Нет",IF(E82&lt;=16+OR(17),VLOOKUP(H82,'14 лет'!$S$3:$W$75,5),""))))</f>
        <v/>
      </c>
      <c r="J82" s="170"/>
      <c r="K82" s="249" t="str">
        <f ca="1">IF(E82=12,VLOOKUP(J82,'12 лет'!$M$4:$O$75,3),IF(E82=11,VLOOKUP(J82,'11 лет'!$O$3:$S$76,5),IF(E82=13,VLOOKUP(J82,'13 лет'!$N$3:$R$75,5), IF(E82=14,VLOOKUP(J82,'14 лет'!$R$3:$W$75,6),""))))</f>
        <v/>
      </c>
      <c r="L82" s="168"/>
      <c r="M82" s="169" t="str">
        <f ca="1">IF(E82&lt;11,"Нет",IF(E82&lt;=11+OR(12),VLOOKUP(L82,'11 лет'!$V$4:$Z$75,5),IF(E82&lt;=13+OR(14)+OR(15),VLOOKUP(L82,'13 лет'!$U$4:$Y$75,5), IF(E82&lt;=16+OR(17),VLOOKUP(L82,'14 лет'!$Z$3:$AD$75,5),""))))</f>
        <v/>
      </c>
      <c r="N82" s="168"/>
      <c r="O82" s="249" t="str">
        <f ca="1">IF(E82=12,VLOOKUP(N82,'12 лет'!$S$4:$U$75,3),IF(E82=11,VLOOKUP(N82,'11 лет'!$X$3:$Z$76,3),IF(E82=13,VLOOKUP(N82,'13 лет'!$W$4:$Y$75,3), IF(E82=14,VLOOKUP(N82,'14 лет'!$AB$3:$AD$75,3),""))))</f>
        <v/>
      </c>
      <c r="P82" s="168"/>
      <c r="Q82" s="249" t="str">
        <f ca="1">IF(E82=12,VLOOKUP(P82,'12 лет'!$R$4:$U$75,4),IF(E82=11,VLOOKUP(P82,'11 лет'!$W$4:$Z$75,4),IF(E82=13,VLOOKUP(P82,'13 лет'!$V$4:$Y$75,4), IF(E82=14, VLOOKUP(P82,'14 лет'!$AA$4:$AD$74,4),""))))</f>
        <v/>
      </c>
      <c r="R82" s="168"/>
      <c r="S82" s="249" t="str">
        <f ca="1">IF(E82=12,VLOOKUP(R82,'12 лет'!$Q$4:$U$75,5),IF(E82=11,VLOOKUP(R82,'11 лет'!$U$4:$Z$75,6),IF(E82=13,VLOOKUP(R82,'13 лет'!$T$4:$Y$75,6), IF(E82=14, VLOOKUP(R82,'14 лет'!$Y$4:$AD$74,6),""))))</f>
        <v/>
      </c>
      <c r="T82" s="171">
        <v>-20</v>
      </c>
      <c r="U82" s="249" t="str">
        <f ca="1" xml:space="preserve"> IF(E82=12,VLOOKUP(T82,'12 лет'!$T$4:$U$75,2),IF(E82=11,VLOOKUP(T82,'11 лет'!$Y$4:$Z$75,2),IF(E82=13,VLOOKUP(T82,'13 лет'!$X$4:$Y$75,2), IF(E82=14,VLOOKUP(T82,'14 лет'!$AC$4:$AD$74,2),""))))</f>
        <v/>
      </c>
      <c r="V82" s="175"/>
      <c r="W82" s="249" t="str">
        <f ca="1">IF(E82=12,VLOOKUP(V82,'12 лет'!$L$4:$O$75,4),IF(E82=11,VLOOKUP(V82,'11 лет'!$Q$3:$S$76,3),IF(E82=13,VLOOKUP(V82,'13 лет'!$P$3:$R$75,3), IF(E82=14, VLOOKUP(V82,'14 лет'!$U$3:$W$74,3),""))))</f>
        <v/>
      </c>
      <c r="X82" s="175"/>
      <c r="Y82" s="169" t="str">
        <f ca="1">IF(E82&lt;=9+OR(10),VLOOKUP(X82,'12 лет'!$P$3:$U$75,6),IF(E82&lt;=11+OR(12),VLOOKUP(X82,'11 лет'!$T$3:$Z$75,7),IF(E82&lt;=13+OR(14)+OR(15),VLOOKUP(X82,'13 лет'!$S$3:$Y$75,7), IF(E82&lt;=16+OR(17),VLOOKUP(X82,'14 лет'!$X$3:$AD$75,7),""))))</f>
        <v/>
      </c>
      <c r="Z82" s="175"/>
      <c r="AA82" s="176" t="str">
        <f ca="1">IF(E82&lt;=9+OR(10),"Нет",IF(E82&lt;=11+OR(12),"Нет",IF(E82&lt;=13+OR(14)+OR(15),"Нет", IF(E82&lt;=16+OR(17), VLOOKUP(Z82,'14 лет'!$V$3:$W$74,2),""))))</f>
        <v/>
      </c>
      <c r="AB82" s="268">
        <f t="shared" ca="1" si="4"/>
        <v>0</v>
      </c>
      <c r="AC82" s="269">
        <f t="shared" ca="1" si="6"/>
        <v>24</v>
      </c>
    </row>
    <row r="83" spans="1:29" ht="15.75">
      <c r="A83" s="108"/>
      <c r="B83" s="109"/>
      <c r="C83" s="110"/>
      <c r="D83" s="110"/>
      <c r="E83" s="267">
        <f t="shared" ca="1" si="5"/>
        <v>125</v>
      </c>
      <c r="F83" s="168"/>
      <c r="G83" s="249" t="str">
        <f ca="1">IF(E83=11,"Нет",IF(E83=12,"Нет",IF(E83=13,VLOOKUP(F83,'13 лет'!$O$3:$R$75,4), IF(E83=14,VLOOKUP(F83,'14 лет'!$T$3:$W$75,4),""))))</f>
        <v/>
      </c>
      <c r="H83" s="170"/>
      <c r="I83" s="169" t="str">
        <f ca="1">IF(E83&lt;=9+OR(10),VLOOKUP(H83,'12 лет'!$B$3:$D$75,3),IF(E83&lt;=11+OR(12),"Нет",IF(E83&lt;=13+OR(14)+OR(15),"Нет",IF(E83&lt;=16+OR(17),VLOOKUP(H83,'14 лет'!$S$3:$W$75,5),""))))</f>
        <v/>
      </c>
      <c r="J83" s="170"/>
      <c r="K83" s="249" t="str">
        <f ca="1">IF(E83=12,VLOOKUP(J83,'12 лет'!$M$4:$O$75,3),IF(E83=11,VLOOKUP(J83,'11 лет'!$O$3:$S$76,5),IF(E83=13,VLOOKUP(J83,'13 лет'!$N$3:$R$75,5), IF(E83=14,VLOOKUP(J83,'14 лет'!$R$3:$W$75,6),""))))</f>
        <v/>
      </c>
      <c r="L83" s="168"/>
      <c r="M83" s="169" t="str">
        <f ca="1">IF(E83&lt;11,"Нет",IF(E83&lt;=11+OR(12),VLOOKUP(L83,'11 лет'!$V$4:$Z$75,5),IF(E83&lt;=13+OR(14)+OR(15),VLOOKUP(L83,'13 лет'!$U$4:$Y$75,5), IF(E83&lt;=16+OR(17),VLOOKUP(L83,'14 лет'!$Z$3:$AD$75,5),""))))</f>
        <v/>
      </c>
      <c r="N83" s="168"/>
      <c r="O83" s="249" t="str">
        <f ca="1">IF(E83=12,VLOOKUP(N83,'12 лет'!$S$4:$U$75,3),IF(E83=11,VLOOKUP(N83,'11 лет'!$X$3:$Z$76,3),IF(E83=13,VLOOKUP(N83,'13 лет'!$W$4:$Y$75,3), IF(E83=14,VLOOKUP(N83,'14 лет'!$AB$3:$AD$75,3),""))))</f>
        <v/>
      </c>
      <c r="P83" s="168"/>
      <c r="Q83" s="249" t="str">
        <f ca="1">IF(E83=12,VLOOKUP(P83,'12 лет'!$R$4:$U$75,4),IF(E83=11,VLOOKUP(P83,'11 лет'!$W$4:$Z$75,4),IF(E83=13,VLOOKUP(P83,'13 лет'!$V$4:$Y$75,4), IF(E83=14, VLOOKUP(P83,'14 лет'!$AA$4:$AD$74,4),""))))</f>
        <v/>
      </c>
      <c r="R83" s="168"/>
      <c r="S83" s="249" t="str">
        <f ca="1">IF(E83=12,VLOOKUP(R83,'12 лет'!$Q$4:$U$75,5),IF(E83=11,VLOOKUP(R83,'11 лет'!$U$4:$Z$75,6),IF(E83=13,VLOOKUP(R83,'13 лет'!$T$4:$Y$75,6), IF(E83=14, VLOOKUP(R83,'14 лет'!$Y$4:$AD$74,6),""))))</f>
        <v/>
      </c>
      <c r="T83" s="171">
        <v>-20</v>
      </c>
      <c r="U83" s="249" t="str">
        <f ca="1" xml:space="preserve"> IF(E83=12,VLOOKUP(T83,'12 лет'!$T$4:$U$75,2),IF(E83=11,VLOOKUP(T83,'11 лет'!$Y$4:$Z$75,2),IF(E83=13,VLOOKUP(T83,'13 лет'!$X$4:$Y$75,2), IF(E83=14,VLOOKUP(T83,'14 лет'!$AC$4:$AD$74,2),""))))</f>
        <v/>
      </c>
      <c r="V83" s="175"/>
      <c r="W83" s="249" t="str">
        <f ca="1">IF(E83=12,VLOOKUP(V83,'12 лет'!$L$4:$O$75,4),IF(E83=11,VLOOKUP(V83,'11 лет'!$Q$3:$S$76,3),IF(E83=13,VLOOKUP(V83,'13 лет'!$P$3:$R$75,3), IF(E83=14, VLOOKUP(V83,'14 лет'!$U$3:$W$74,3),""))))</f>
        <v/>
      </c>
      <c r="X83" s="175"/>
      <c r="Y83" s="169" t="str">
        <f ca="1">IF(E83&lt;=9+OR(10),VLOOKUP(X83,'12 лет'!$P$3:$U$75,6),IF(E83&lt;=11+OR(12),VLOOKUP(X83,'11 лет'!$T$3:$Z$75,7),IF(E83&lt;=13+OR(14)+OR(15),VLOOKUP(X83,'13 лет'!$S$3:$Y$75,7), IF(E83&lt;=16+OR(17),VLOOKUP(X83,'14 лет'!$X$3:$AD$75,7),""))))</f>
        <v/>
      </c>
      <c r="Z83" s="175"/>
      <c r="AA83" s="176" t="str">
        <f ca="1">IF(E83&lt;=9+OR(10),"Нет",IF(E83&lt;=11+OR(12),"Нет",IF(E83&lt;=13+OR(14)+OR(15),"Нет", IF(E83&lt;=16+OR(17), VLOOKUP(Z83,'14 лет'!$V$3:$W$74,2),""))))</f>
        <v/>
      </c>
      <c r="AB83" s="268">
        <f t="shared" ca="1" si="4"/>
        <v>0</v>
      </c>
      <c r="AC83" s="269">
        <f t="shared" ca="1" si="6"/>
        <v>24</v>
      </c>
    </row>
    <row r="84" spans="1:29" ht="15.75">
      <c r="A84" s="108"/>
      <c r="B84" s="109"/>
      <c r="C84" s="110"/>
      <c r="D84" s="110"/>
      <c r="E84" s="267">
        <f t="shared" ca="1" si="5"/>
        <v>125</v>
      </c>
      <c r="F84" s="168"/>
      <c r="G84" s="249" t="str">
        <f ca="1">IF(E84=11,"Нет",IF(E84=12,"Нет",IF(E84=13,VLOOKUP(F84,'13 лет'!$O$3:$R$75,4), IF(E84=14,VLOOKUP(F84,'14 лет'!$T$3:$W$75,4),""))))</f>
        <v/>
      </c>
      <c r="H84" s="170"/>
      <c r="I84" s="169" t="str">
        <f ca="1">IF(E84&lt;=9+OR(10),VLOOKUP(H84,'12 лет'!$B$3:$D$75,3),IF(E84&lt;=11+OR(12),"Нет",IF(E84&lt;=13+OR(14)+OR(15),"Нет",IF(E84&lt;=16+OR(17),VLOOKUP(H84,'14 лет'!$S$3:$W$75,5),""))))</f>
        <v/>
      </c>
      <c r="J84" s="170"/>
      <c r="K84" s="249" t="str">
        <f ca="1">IF(E84=12,VLOOKUP(J84,'12 лет'!$M$4:$O$75,3),IF(E84=11,VLOOKUP(J84,'11 лет'!$O$3:$S$76,5),IF(E84=13,VLOOKUP(J84,'13 лет'!$N$3:$R$75,5), IF(E84=14,VLOOKUP(J84,'14 лет'!$R$3:$W$75,6),""))))</f>
        <v/>
      </c>
      <c r="L84" s="168"/>
      <c r="M84" s="169" t="str">
        <f ca="1">IF(E84&lt;11,"Нет",IF(E84&lt;=11+OR(12),VLOOKUP(L84,'11 лет'!$V$4:$Z$75,5),IF(E84&lt;=13+OR(14)+OR(15),VLOOKUP(L84,'13 лет'!$U$4:$Y$75,5), IF(E84&lt;=16+OR(17),VLOOKUP(L84,'14 лет'!$Z$3:$AD$75,5),""))))</f>
        <v/>
      </c>
      <c r="N84" s="168"/>
      <c r="O84" s="249" t="str">
        <f ca="1">IF(E84=12,VLOOKUP(N84,'12 лет'!$S$4:$U$75,3),IF(E84=11,VLOOKUP(N84,'11 лет'!$X$3:$Z$76,3),IF(E84=13,VLOOKUP(N84,'13 лет'!$W$4:$Y$75,3), IF(E84=14,VLOOKUP(N84,'14 лет'!$AB$3:$AD$75,3),""))))</f>
        <v/>
      </c>
      <c r="P84" s="168"/>
      <c r="Q84" s="249" t="str">
        <f ca="1">IF(E84=12,VLOOKUP(P84,'12 лет'!$R$4:$U$75,4),IF(E84=11,VLOOKUP(P84,'11 лет'!$W$4:$Z$75,4),IF(E84=13,VLOOKUP(P84,'13 лет'!$V$4:$Y$75,4), IF(E84=14, VLOOKUP(P84,'14 лет'!$AA$4:$AD$74,4),""))))</f>
        <v/>
      </c>
      <c r="R84" s="168"/>
      <c r="S84" s="249" t="str">
        <f ca="1">IF(E84=12,VLOOKUP(R84,'12 лет'!$Q$4:$U$75,5),IF(E84=11,VLOOKUP(R84,'11 лет'!$U$4:$Z$75,6),IF(E84=13,VLOOKUP(R84,'13 лет'!$T$4:$Y$75,6), IF(E84=14, VLOOKUP(R84,'14 лет'!$Y$4:$AD$74,6),""))))</f>
        <v/>
      </c>
      <c r="T84" s="171">
        <v>-20</v>
      </c>
      <c r="U84" s="249" t="str">
        <f ca="1" xml:space="preserve"> IF(E84=12,VLOOKUP(T84,'12 лет'!$T$4:$U$75,2),IF(E84=11,VLOOKUP(T84,'11 лет'!$Y$4:$Z$75,2),IF(E84=13,VLOOKUP(T84,'13 лет'!$X$4:$Y$75,2), IF(E84=14,VLOOKUP(T84,'14 лет'!$AC$4:$AD$74,2),""))))</f>
        <v/>
      </c>
      <c r="V84" s="175"/>
      <c r="W84" s="249" t="str">
        <f ca="1">IF(E84=12,VLOOKUP(V84,'12 лет'!$L$4:$O$75,4),IF(E84=11,VLOOKUP(V84,'11 лет'!$Q$3:$S$76,3),IF(E84=13,VLOOKUP(V84,'13 лет'!$P$3:$R$75,3), IF(E84=14, VLOOKUP(V84,'14 лет'!$U$3:$W$74,3),""))))</f>
        <v/>
      </c>
      <c r="X84" s="175"/>
      <c r="Y84" s="169" t="str">
        <f ca="1">IF(E84&lt;=9+OR(10),VLOOKUP(X84,'12 лет'!$P$3:$U$75,6),IF(E84&lt;=11+OR(12),VLOOKUP(X84,'11 лет'!$T$3:$Z$75,7),IF(E84&lt;=13+OR(14)+OR(15),VLOOKUP(X84,'13 лет'!$S$3:$Y$75,7), IF(E84&lt;=16+OR(17),VLOOKUP(X84,'14 лет'!$X$3:$AD$75,7),""))))</f>
        <v/>
      </c>
      <c r="Z84" s="175"/>
      <c r="AA84" s="176" t="str">
        <f ca="1">IF(E84&lt;=9+OR(10),"Нет",IF(E84&lt;=11+OR(12),"Нет",IF(E84&lt;=13+OR(14)+OR(15),"Нет", IF(E84&lt;=16+OR(17), VLOOKUP(Z84,'14 лет'!$V$3:$W$74,2),""))))</f>
        <v/>
      </c>
      <c r="AB84" s="268">
        <f t="shared" ca="1" si="4"/>
        <v>0</v>
      </c>
      <c r="AC84" s="269">
        <f t="shared" ca="1" si="6"/>
        <v>24</v>
      </c>
    </row>
    <row r="85" spans="1:29" ht="15.75">
      <c r="A85" s="108"/>
      <c r="B85" s="109"/>
      <c r="C85" s="110"/>
      <c r="D85" s="110"/>
      <c r="E85" s="267">
        <f t="shared" ca="1" si="5"/>
        <v>125</v>
      </c>
      <c r="F85" s="168"/>
      <c r="G85" s="249" t="str">
        <f ca="1">IF(E85=11,"Нет",IF(E85=12,"Нет",IF(E85=13,VLOOKUP(F85,'13 лет'!$O$3:$R$75,4), IF(E85=14,VLOOKUP(F85,'14 лет'!$T$3:$W$75,4),""))))</f>
        <v/>
      </c>
      <c r="H85" s="170"/>
      <c r="I85" s="169" t="str">
        <f ca="1">IF(E85&lt;=9+OR(10),VLOOKUP(H85,'12 лет'!$B$3:$D$75,3),IF(E85&lt;=11+OR(12),"Нет",IF(E85&lt;=13+OR(14)+OR(15),"Нет",IF(E85&lt;=16+OR(17),VLOOKUP(H85,'14 лет'!$S$3:$W$75,5),""))))</f>
        <v/>
      </c>
      <c r="J85" s="170"/>
      <c r="K85" s="249" t="str">
        <f ca="1">IF(E85=12,VLOOKUP(J85,'12 лет'!$M$4:$O$75,3),IF(E85=11,VLOOKUP(J85,'11 лет'!$O$3:$S$76,5),IF(E85=13,VLOOKUP(J85,'13 лет'!$N$3:$R$75,5), IF(E85=14,VLOOKUP(J85,'14 лет'!$R$3:$W$75,6),""))))</f>
        <v/>
      </c>
      <c r="L85" s="168"/>
      <c r="M85" s="169" t="str">
        <f ca="1">IF(E85&lt;11,"Нет",IF(E85&lt;=11+OR(12),VLOOKUP(L85,'11 лет'!$V$4:$Z$75,5),IF(E85&lt;=13+OR(14)+OR(15),VLOOKUP(L85,'13 лет'!$U$4:$Y$75,5), IF(E85&lt;=16+OR(17),VLOOKUP(L85,'14 лет'!$Z$3:$AD$75,5),""))))</f>
        <v/>
      </c>
      <c r="N85" s="168"/>
      <c r="O85" s="249" t="str">
        <f ca="1">IF(E85=12,VLOOKUP(N85,'12 лет'!$S$4:$U$75,3),IF(E85=11,VLOOKUP(N85,'11 лет'!$X$3:$Z$76,3),IF(E85=13,VLOOKUP(N85,'13 лет'!$W$4:$Y$75,3), IF(E85=14,VLOOKUP(N85,'14 лет'!$AB$3:$AD$75,3),""))))</f>
        <v/>
      </c>
      <c r="P85" s="168"/>
      <c r="Q85" s="249" t="str">
        <f ca="1">IF(E85=12,VLOOKUP(P85,'12 лет'!$R$4:$U$75,4),IF(E85=11,VLOOKUP(P85,'11 лет'!$W$4:$Z$75,4),IF(E85=13,VLOOKUP(P85,'13 лет'!$V$4:$Y$75,4), IF(E85=14, VLOOKUP(P85,'14 лет'!$AA$4:$AD$74,4),""))))</f>
        <v/>
      </c>
      <c r="R85" s="168"/>
      <c r="S85" s="249" t="str">
        <f ca="1">IF(E85=12,VLOOKUP(R85,'12 лет'!$Q$4:$U$75,5),IF(E85=11,VLOOKUP(R85,'11 лет'!$U$4:$Z$75,6),IF(E85=13,VLOOKUP(R85,'13 лет'!$T$4:$Y$75,6), IF(E85=14, VLOOKUP(R85,'14 лет'!$Y$4:$AD$74,6),""))))</f>
        <v/>
      </c>
      <c r="T85" s="171">
        <v>-20</v>
      </c>
      <c r="U85" s="249" t="str">
        <f ca="1" xml:space="preserve"> IF(E85=12,VLOOKUP(T85,'12 лет'!$T$4:$U$75,2),IF(E85=11,VLOOKUP(T85,'11 лет'!$Y$4:$Z$75,2),IF(E85=13,VLOOKUP(T85,'13 лет'!$X$4:$Y$75,2), IF(E85=14,VLOOKUP(T85,'14 лет'!$AC$4:$AD$74,2),""))))</f>
        <v/>
      </c>
      <c r="V85" s="175"/>
      <c r="W85" s="249" t="str">
        <f ca="1">IF(E85=12,VLOOKUP(V85,'12 лет'!$L$4:$O$75,4),IF(E85=11,VLOOKUP(V85,'11 лет'!$Q$3:$S$76,3),IF(E85=13,VLOOKUP(V85,'13 лет'!$P$3:$R$75,3), IF(E85=14, VLOOKUP(V85,'14 лет'!$U$3:$W$74,3),""))))</f>
        <v/>
      </c>
      <c r="X85" s="175"/>
      <c r="Y85" s="169" t="str">
        <f ca="1">IF(E85&lt;=9+OR(10),VLOOKUP(X85,'12 лет'!$P$3:$U$75,6),IF(E85&lt;=11+OR(12),VLOOKUP(X85,'11 лет'!$T$3:$Z$75,7),IF(E85&lt;=13+OR(14)+OR(15),VLOOKUP(X85,'13 лет'!$S$3:$Y$75,7), IF(E85&lt;=16+OR(17),VLOOKUP(X85,'14 лет'!$X$3:$AD$75,7),""))))</f>
        <v/>
      </c>
      <c r="Z85" s="175"/>
      <c r="AA85" s="176" t="str">
        <f ca="1">IF(E85&lt;=9+OR(10),"Нет",IF(E85&lt;=11+OR(12),"Нет",IF(E85&lt;=13+OR(14)+OR(15),"Нет", IF(E85&lt;=16+OR(17), VLOOKUP(Z85,'14 лет'!$V$3:$W$74,2),""))))</f>
        <v/>
      </c>
      <c r="AB85" s="268">
        <f t="shared" ca="1" si="4"/>
        <v>0</v>
      </c>
      <c r="AC85" s="269">
        <f t="shared" ca="1" si="6"/>
        <v>24</v>
      </c>
    </row>
    <row r="86" spans="1:29" ht="15.75">
      <c r="A86" s="108"/>
      <c r="B86" s="109"/>
      <c r="C86" s="110"/>
      <c r="D86" s="110"/>
      <c r="E86" s="267">
        <f t="shared" ca="1" si="5"/>
        <v>125</v>
      </c>
      <c r="F86" s="168"/>
      <c r="G86" s="249" t="str">
        <f ca="1">IF(E86=11,"Нет",IF(E86=12,"Нет",IF(E86=13,VLOOKUP(F86,'13 лет'!$O$3:$R$75,4), IF(E86=14,VLOOKUP(F86,'14 лет'!$T$3:$W$75,4),""))))</f>
        <v/>
      </c>
      <c r="H86" s="170"/>
      <c r="I86" s="169" t="str">
        <f ca="1">IF(E86&lt;=9+OR(10),VLOOKUP(H86,'12 лет'!$B$3:$D$75,3),IF(E86&lt;=11+OR(12),"Нет",IF(E86&lt;=13+OR(14)+OR(15),"Нет",IF(E86&lt;=16+OR(17),VLOOKUP(H86,'14 лет'!$S$3:$W$75,5),""))))</f>
        <v/>
      </c>
      <c r="J86" s="170"/>
      <c r="K86" s="249" t="str">
        <f ca="1">IF(E86=12,VLOOKUP(J86,'12 лет'!$M$4:$O$75,3),IF(E86=11,VLOOKUP(J86,'11 лет'!$O$3:$S$76,5),IF(E86=13,VLOOKUP(J86,'13 лет'!$N$3:$R$75,5), IF(E86=14,VLOOKUP(J86,'14 лет'!$R$3:$W$75,6),""))))</f>
        <v/>
      </c>
      <c r="L86" s="168"/>
      <c r="M86" s="169" t="str">
        <f ca="1">IF(E86&lt;11,"Нет",IF(E86&lt;=11+OR(12),VLOOKUP(L86,'11 лет'!$V$4:$Z$75,5),IF(E86&lt;=13+OR(14)+OR(15),VLOOKUP(L86,'13 лет'!$U$4:$Y$75,5), IF(E86&lt;=16+OR(17),VLOOKUP(L86,'14 лет'!$Z$3:$AD$75,5),""))))</f>
        <v/>
      </c>
      <c r="N86" s="168"/>
      <c r="O86" s="249" t="str">
        <f ca="1">IF(E86=12,VLOOKUP(N86,'12 лет'!$S$4:$U$75,3),IF(E86=11,VLOOKUP(N86,'11 лет'!$X$3:$Z$76,3),IF(E86=13,VLOOKUP(N86,'13 лет'!$W$4:$Y$75,3), IF(E86=14,VLOOKUP(N86,'14 лет'!$AB$3:$AD$75,3),""))))</f>
        <v/>
      </c>
      <c r="P86" s="168"/>
      <c r="Q86" s="249" t="str">
        <f ca="1">IF(E86=12,VLOOKUP(P86,'12 лет'!$R$4:$U$75,4),IF(E86=11,VLOOKUP(P86,'11 лет'!$W$4:$Z$75,4),IF(E86=13,VLOOKUP(P86,'13 лет'!$V$4:$Y$75,4), IF(E86=14, VLOOKUP(P86,'14 лет'!$AA$4:$AD$74,4),""))))</f>
        <v/>
      </c>
      <c r="R86" s="168"/>
      <c r="S86" s="249" t="str">
        <f ca="1">IF(E86=12,VLOOKUP(R86,'12 лет'!$Q$4:$U$75,5),IF(E86=11,VLOOKUP(R86,'11 лет'!$U$4:$Z$75,6),IF(E86=13,VLOOKUP(R86,'13 лет'!$T$4:$Y$75,6), IF(E86=14, VLOOKUP(R86,'14 лет'!$Y$4:$AD$74,6),""))))</f>
        <v/>
      </c>
      <c r="T86" s="171">
        <v>-20</v>
      </c>
      <c r="U86" s="249" t="str">
        <f ca="1" xml:space="preserve"> IF(E86=12,VLOOKUP(T86,'12 лет'!$T$4:$U$75,2),IF(E86=11,VLOOKUP(T86,'11 лет'!$Y$4:$Z$75,2),IF(E86=13,VLOOKUP(T86,'13 лет'!$X$4:$Y$75,2), IF(E86=14,VLOOKUP(T86,'14 лет'!$AC$4:$AD$74,2),""))))</f>
        <v/>
      </c>
      <c r="V86" s="175"/>
      <c r="W86" s="249" t="str">
        <f ca="1">IF(E86=12,VLOOKUP(V86,'12 лет'!$L$4:$O$75,4),IF(E86=11,VLOOKUP(V86,'11 лет'!$Q$3:$S$76,3),IF(E86=13,VLOOKUP(V86,'13 лет'!$P$3:$R$75,3), IF(E86=14, VLOOKUP(V86,'14 лет'!$U$3:$W$74,3),""))))</f>
        <v/>
      </c>
      <c r="X86" s="175"/>
      <c r="Y86" s="169" t="str">
        <f ca="1">IF(E86&lt;=9+OR(10),VLOOKUP(X86,'12 лет'!$P$3:$U$75,6),IF(E86&lt;=11+OR(12),VLOOKUP(X86,'11 лет'!$T$3:$Z$75,7),IF(E86&lt;=13+OR(14)+OR(15),VLOOKUP(X86,'13 лет'!$S$3:$Y$75,7), IF(E86&lt;=16+OR(17),VLOOKUP(X86,'14 лет'!$X$3:$AD$75,7),""))))</f>
        <v/>
      </c>
      <c r="Z86" s="175"/>
      <c r="AA86" s="176" t="str">
        <f ca="1">IF(E86&lt;=9+OR(10),"Нет",IF(E86&lt;=11+OR(12),"Нет",IF(E86&lt;=13+OR(14)+OR(15),"Нет", IF(E86&lt;=16+OR(17), VLOOKUP(Z86,'14 лет'!$V$3:$W$74,2),""))))</f>
        <v/>
      </c>
      <c r="AB86" s="268">
        <f t="shared" ca="1" si="4"/>
        <v>0</v>
      </c>
      <c r="AC86" s="269">
        <f t="shared" ca="1" si="6"/>
        <v>24</v>
      </c>
    </row>
    <row r="87" spans="1:29" ht="15.75">
      <c r="A87" s="108"/>
      <c r="B87" s="109"/>
      <c r="C87" s="110"/>
      <c r="D87" s="110"/>
      <c r="E87" s="267">
        <f t="shared" ca="1" si="5"/>
        <v>125</v>
      </c>
      <c r="F87" s="168"/>
      <c r="G87" s="249" t="str">
        <f ca="1">IF(E87=11,"Нет",IF(E87=12,"Нет",IF(E87=13,VLOOKUP(F87,'13 лет'!$O$3:$R$75,4), IF(E87=14,VLOOKUP(F87,'14 лет'!$T$3:$W$75,4),""))))</f>
        <v/>
      </c>
      <c r="H87" s="170"/>
      <c r="I87" s="169" t="str">
        <f ca="1">IF(E87&lt;=9+OR(10),VLOOKUP(H87,'12 лет'!$B$3:$D$75,3),IF(E87&lt;=11+OR(12),"Нет",IF(E87&lt;=13+OR(14)+OR(15),"Нет",IF(E87&lt;=16+OR(17),VLOOKUP(H87,'14 лет'!$S$3:$W$75,5),""))))</f>
        <v/>
      </c>
      <c r="J87" s="170"/>
      <c r="K87" s="249" t="str">
        <f ca="1">IF(E87=12,VLOOKUP(J87,'12 лет'!$M$4:$O$75,3),IF(E87=11,VLOOKUP(J87,'11 лет'!$O$3:$S$76,5),IF(E87=13,VLOOKUP(J87,'13 лет'!$N$3:$R$75,5), IF(E87=14,VLOOKUP(J87,'14 лет'!$R$3:$W$75,6),""))))</f>
        <v/>
      </c>
      <c r="L87" s="168"/>
      <c r="M87" s="169" t="str">
        <f ca="1">IF(E87&lt;11,"Нет",IF(E87&lt;=11+OR(12),VLOOKUP(L87,'11 лет'!$V$4:$Z$75,5),IF(E87&lt;=13+OR(14)+OR(15),VLOOKUP(L87,'13 лет'!$U$4:$Y$75,5), IF(E87&lt;=16+OR(17),VLOOKUP(L87,'14 лет'!$Z$3:$AD$75,5),""))))</f>
        <v/>
      </c>
      <c r="N87" s="168"/>
      <c r="O87" s="249" t="str">
        <f ca="1">IF(E87=12,VLOOKUP(N87,'12 лет'!$S$4:$U$75,3),IF(E87=11,VLOOKUP(N87,'11 лет'!$X$3:$Z$76,3),IF(E87=13,VLOOKUP(N87,'13 лет'!$W$4:$Y$75,3), IF(E87=14,VLOOKUP(N87,'14 лет'!$AB$3:$AD$75,3),""))))</f>
        <v/>
      </c>
      <c r="P87" s="168"/>
      <c r="Q87" s="249" t="str">
        <f ca="1">IF(E87=12,VLOOKUP(P87,'12 лет'!$R$4:$U$75,4),IF(E87=11,VLOOKUP(P87,'11 лет'!$W$4:$Z$75,4),IF(E87=13,VLOOKUP(P87,'13 лет'!$V$4:$Y$75,4), IF(E87=14, VLOOKUP(P87,'14 лет'!$AA$4:$AD$74,4),""))))</f>
        <v/>
      </c>
      <c r="R87" s="168"/>
      <c r="S87" s="249" t="str">
        <f ca="1">IF(E87=12,VLOOKUP(R87,'12 лет'!$Q$4:$U$75,5),IF(E87=11,VLOOKUP(R87,'11 лет'!$U$4:$Z$75,6),IF(E87=13,VLOOKUP(R87,'13 лет'!$T$4:$Y$75,6), IF(E87=14, VLOOKUP(R87,'14 лет'!$Y$4:$AD$74,6),""))))</f>
        <v/>
      </c>
      <c r="T87" s="171">
        <v>-20</v>
      </c>
      <c r="U87" s="249" t="str">
        <f ca="1" xml:space="preserve"> IF(E87=12,VLOOKUP(T87,'12 лет'!$T$4:$U$75,2),IF(E87=11,VLOOKUP(T87,'11 лет'!$Y$4:$Z$75,2),IF(E87=13,VLOOKUP(T87,'13 лет'!$X$4:$Y$75,2), IF(E87=14,VLOOKUP(T87,'14 лет'!$AC$4:$AD$74,2),""))))</f>
        <v/>
      </c>
      <c r="V87" s="175"/>
      <c r="W87" s="249" t="str">
        <f ca="1">IF(E87=12,VLOOKUP(V87,'12 лет'!$L$4:$O$75,4),IF(E87=11,VLOOKUP(V87,'11 лет'!$Q$3:$S$76,3),IF(E87=13,VLOOKUP(V87,'13 лет'!$P$3:$R$75,3), IF(E87=14, VLOOKUP(V87,'14 лет'!$U$3:$W$74,3),""))))</f>
        <v/>
      </c>
      <c r="X87" s="175"/>
      <c r="Y87" s="169" t="str">
        <f ca="1">IF(E87&lt;=9+OR(10),VLOOKUP(X87,'12 лет'!$P$3:$U$75,6),IF(E87&lt;=11+OR(12),VLOOKUP(X87,'11 лет'!$T$3:$Z$75,7),IF(E87&lt;=13+OR(14)+OR(15),VLOOKUP(X87,'13 лет'!$S$3:$Y$75,7), IF(E87&lt;=16+OR(17),VLOOKUP(X87,'14 лет'!$X$3:$AD$75,7),""))))</f>
        <v/>
      </c>
      <c r="Z87" s="175"/>
      <c r="AA87" s="176" t="str">
        <f ca="1">IF(E87&lt;=9+OR(10),"Нет",IF(E87&lt;=11+OR(12),"Нет",IF(E87&lt;=13+OR(14)+OR(15),"Нет", IF(E87&lt;=16+OR(17), VLOOKUP(Z87,'14 лет'!$V$3:$W$74,2),""))))</f>
        <v/>
      </c>
      <c r="AB87" s="268">
        <f t="shared" ca="1" si="4"/>
        <v>0</v>
      </c>
      <c r="AC87" s="269">
        <f t="shared" ca="1" si="6"/>
        <v>24</v>
      </c>
    </row>
    <row r="88" spans="1:29" ht="15.75">
      <c r="A88" s="108"/>
      <c r="B88" s="109"/>
      <c r="C88" s="110"/>
      <c r="D88" s="110"/>
      <c r="E88" s="267">
        <f t="shared" ca="1" si="5"/>
        <v>125</v>
      </c>
      <c r="F88" s="168"/>
      <c r="G88" s="249" t="str">
        <f ca="1">IF(E88=11,"Нет",IF(E88=12,"Нет",IF(E88=13,VLOOKUP(F88,'13 лет'!$O$3:$R$75,4), IF(E88=14,VLOOKUP(F88,'14 лет'!$T$3:$W$75,4),""))))</f>
        <v/>
      </c>
      <c r="H88" s="170"/>
      <c r="I88" s="169" t="str">
        <f ca="1">IF(E88&lt;=9+OR(10),VLOOKUP(H88,'12 лет'!$B$3:$D$75,3),IF(E88&lt;=11+OR(12),"Нет",IF(E88&lt;=13+OR(14)+OR(15),"Нет",IF(E88&lt;=16+OR(17),VLOOKUP(H88,'14 лет'!$S$3:$W$75,5),""))))</f>
        <v/>
      </c>
      <c r="J88" s="170"/>
      <c r="K88" s="249" t="str">
        <f ca="1">IF(E88=12,VLOOKUP(J88,'12 лет'!$M$4:$O$75,3),IF(E88=11,VLOOKUP(J88,'11 лет'!$O$3:$S$76,5),IF(E88=13,VLOOKUP(J88,'13 лет'!$N$3:$R$75,5), IF(E88=14,VLOOKUP(J88,'14 лет'!$R$3:$W$75,6),""))))</f>
        <v/>
      </c>
      <c r="L88" s="168"/>
      <c r="M88" s="169" t="str">
        <f ca="1">IF(E88&lt;11,"Нет",IF(E88&lt;=11+OR(12),VLOOKUP(L88,'11 лет'!$V$4:$Z$75,5),IF(E88&lt;=13+OR(14)+OR(15),VLOOKUP(L88,'13 лет'!$U$4:$Y$75,5), IF(E88&lt;=16+OR(17),VLOOKUP(L88,'14 лет'!$Z$3:$AD$75,5),""))))</f>
        <v/>
      </c>
      <c r="N88" s="168"/>
      <c r="O88" s="249" t="str">
        <f ca="1">IF(E88=12,VLOOKUP(N88,'12 лет'!$S$4:$U$75,3),IF(E88=11,VLOOKUP(N88,'11 лет'!$X$3:$Z$76,3),IF(E88=13,VLOOKUP(N88,'13 лет'!$W$4:$Y$75,3), IF(E88=14,VLOOKUP(N88,'14 лет'!$AB$3:$AD$75,3),""))))</f>
        <v/>
      </c>
      <c r="P88" s="168"/>
      <c r="Q88" s="249" t="str">
        <f ca="1">IF(E88=12,VLOOKUP(P88,'12 лет'!$R$4:$U$75,4),IF(E88=11,VLOOKUP(P88,'11 лет'!$W$4:$Z$75,4),IF(E88=13,VLOOKUP(P88,'13 лет'!$V$4:$Y$75,4), IF(E88=14, VLOOKUP(P88,'14 лет'!$AA$4:$AD$74,4),""))))</f>
        <v/>
      </c>
      <c r="R88" s="168"/>
      <c r="S88" s="249" t="str">
        <f ca="1">IF(E88=12,VLOOKUP(R88,'12 лет'!$Q$4:$U$75,5),IF(E88=11,VLOOKUP(R88,'11 лет'!$U$4:$Z$75,6),IF(E88=13,VLOOKUP(R88,'13 лет'!$T$4:$Y$75,6), IF(E88=14, VLOOKUP(R88,'14 лет'!$Y$4:$AD$74,6),""))))</f>
        <v/>
      </c>
      <c r="T88" s="171">
        <v>-20</v>
      </c>
      <c r="U88" s="249" t="str">
        <f ca="1" xml:space="preserve"> IF(E88=12,VLOOKUP(T88,'12 лет'!$T$4:$U$75,2),IF(E88=11,VLOOKUP(T88,'11 лет'!$Y$4:$Z$75,2),IF(E88=13,VLOOKUP(T88,'13 лет'!$X$4:$Y$75,2), IF(E88=14,VLOOKUP(T88,'14 лет'!$AC$4:$AD$74,2),""))))</f>
        <v/>
      </c>
      <c r="V88" s="175"/>
      <c r="W88" s="249" t="str">
        <f ca="1">IF(E88=12,VLOOKUP(V88,'12 лет'!$L$4:$O$75,4),IF(E88=11,VLOOKUP(V88,'11 лет'!$Q$3:$S$76,3),IF(E88=13,VLOOKUP(V88,'13 лет'!$P$3:$R$75,3), IF(E88=14, VLOOKUP(V88,'14 лет'!$U$3:$W$74,3),""))))</f>
        <v/>
      </c>
      <c r="X88" s="175"/>
      <c r="Y88" s="169" t="str">
        <f ca="1">IF(E88&lt;=9+OR(10),VLOOKUP(X88,'12 лет'!$P$3:$U$75,6),IF(E88&lt;=11+OR(12),VLOOKUP(X88,'11 лет'!$T$3:$Z$75,7),IF(E88&lt;=13+OR(14)+OR(15),VLOOKUP(X88,'13 лет'!$S$3:$Y$75,7), IF(E88&lt;=16+OR(17),VLOOKUP(X88,'14 лет'!$X$3:$AD$75,7),""))))</f>
        <v/>
      </c>
      <c r="Z88" s="175"/>
      <c r="AA88" s="176" t="str">
        <f ca="1">IF(E88&lt;=9+OR(10),"Нет",IF(E88&lt;=11+OR(12),"Нет",IF(E88&lt;=13+OR(14)+OR(15),"Нет", IF(E88&lt;=16+OR(17), VLOOKUP(Z88,'14 лет'!$V$3:$W$74,2),""))))</f>
        <v/>
      </c>
      <c r="AB88" s="268">
        <f t="shared" ca="1" si="4"/>
        <v>0</v>
      </c>
      <c r="AC88" s="269">
        <f t="shared" ca="1" si="6"/>
        <v>24</v>
      </c>
    </row>
    <row r="89" spans="1:29" ht="15.75">
      <c r="A89" s="108"/>
      <c r="B89" s="109"/>
      <c r="C89" s="110"/>
      <c r="D89" s="110"/>
      <c r="E89" s="267">
        <f t="shared" ca="1" si="5"/>
        <v>125</v>
      </c>
      <c r="F89" s="168"/>
      <c r="G89" s="249" t="str">
        <f ca="1">IF(E89=11,"Нет",IF(E89=12,"Нет",IF(E89=13,VLOOKUP(F89,'13 лет'!$O$3:$R$75,4), IF(E89=14,VLOOKUP(F89,'14 лет'!$T$3:$W$75,4),""))))</f>
        <v/>
      </c>
      <c r="H89" s="170"/>
      <c r="I89" s="169" t="str">
        <f ca="1">IF(E89&lt;=9+OR(10),VLOOKUP(H89,'12 лет'!$B$3:$D$75,3),IF(E89&lt;=11+OR(12),"Нет",IF(E89&lt;=13+OR(14)+OR(15),"Нет",IF(E89&lt;=16+OR(17),VLOOKUP(H89,'14 лет'!$S$3:$W$75,5),""))))</f>
        <v/>
      </c>
      <c r="J89" s="170"/>
      <c r="K89" s="249" t="str">
        <f ca="1">IF(E89=12,VLOOKUP(J89,'12 лет'!$M$4:$O$75,3),IF(E89=11,VLOOKUP(J89,'11 лет'!$O$3:$S$76,5),IF(E89=13,VLOOKUP(J89,'13 лет'!$N$3:$R$75,5), IF(E89=14,VLOOKUP(J89,'14 лет'!$R$3:$W$75,6),""))))</f>
        <v/>
      </c>
      <c r="L89" s="168"/>
      <c r="M89" s="169" t="str">
        <f ca="1">IF(E89&lt;11,"Нет",IF(E89&lt;=11+OR(12),VLOOKUP(L89,'11 лет'!$V$4:$Z$75,5),IF(E89&lt;=13+OR(14)+OR(15),VLOOKUP(L89,'13 лет'!$U$4:$Y$75,5), IF(E89&lt;=16+OR(17),VLOOKUP(L89,'14 лет'!$Z$3:$AD$75,5),""))))</f>
        <v/>
      </c>
      <c r="N89" s="168"/>
      <c r="O89" s="249" t="str">
        <f ca="1">IF(E89=12,VLOOKUP(N89,'12 лет'!$S$4:$U$75,3),IF(E89=11,VLOOKUP(N89,'11 лет'!$X$3:$Z$76,3),IF(E89=13,VLOOKUP(N89,'13 лет'!$W$4:$Y$75,3), IF(E89=14,VLOOKUP(N89,'14 лет'!$AB$3:$AD$75,3),""))))</f>
        <v/>
      </c>
      <c r="P89" s="168"/>
      <c r="Q89" s="249" t="str">
        <f ca="1">IF(E89=12,VLOOKUP(P89,'12 лет'!$R$4:$U$75,4),IF(E89=11,VLOOKUP(P89,'11 лет'!$W$4:$Z$75,4),IF(E89=13,VLOOKUP(P89,'13 лет'!$V$4:$Y$75,4), IF(E89=14, VLOOKUP(P89,'14 лет'!$AA$4:$AD$74,4),""))))</f>
        <v/>
      </c>
      <c r="R89" s="168"/>
      <c r="S89" s="249" t="str">
        <f ca="1">IF(E89=12,VLOOKUP(R89,'12 лет'!$Q$4:$U$75,5),IF(E89=11,VLOOKUP(R89,'11 лет'!$U$4:$Z$75,6),IF(E89=13,VLOOKUP(R89,'13 лет'!$T$4:$Y$75,6), IF(E89=14, VLOOKUP(R89,'14 лет'!$Y$4:$AD$74,6),""))))</f>
        <v/>
      </c>
      <c r="T89" s="171">
        <v>-20</v>
      </c>
      <c r="U89" s="249" t="str">
        <f ca="1" xml:space="preserve"> IF(E89=12,VLOOKUP(T89,'12 лет'!$T$4:$U$75,2),IF(E89=11,VLOOKUP(T89,'11 лет'!$Y$4:$Z$75,2),IF(E89=13,VLOOKUP(T89,'13 лет'!$X$4:$Y$75,2), IF(E89=14,VLOOKUP(T89,'14 лет'!$AC$4:$AD$74,2),""))))</f>
        <v/>
      </c>
      <c r="V89" s="175"/>
      <c r="W89" s="249" t="str">
        <f ca="1">IF(E89=12,VLOOKUP(V89,'12 лет'!$L$4:$O$75,4),IF(E89=11,VLOOKUP(V89,'11 лет'!$Q$3:$S$76,3),IF(E89=13,VLOOKUP(V89,'13 лет'!$P$3:$R$75,3), IF(E89=14, VLOOKUP(V89,'14 лет'!$U$3:$W$74,3),""))))</f>
        <v/>
      </c>
      <c r="X89" s="175"/>
      <c r="Y89" s="169" t="str">
        <f ca="1">IF(E89&lt;=9+OR(10),VLOOKUP(X89,'12 лет'!$P$3:$U$75,6),IF(E89&lt;=11+OR(12),VLOOKUP(X89,'11 лет'!$T$3:$Z$75,7),IF(E89&lt;=13+OR(14)+OR(15),VLOOKUP(X89,'13 лет'!$S$3:$Y$75,7), IF(E89&lt;=16+OR(17),VLOOKUP(X89,'14 лет'!$X$3:$AD$75,7),""))))</f>
        <v/>
      </c>
      <c r="Z89" s="175"/>
      <c r="AA89" s="176" t="str">
        <f ca="1">IF(E89&lt;=9+OR(10),"Нет",IF(E89&lt;=11+OR(12),"Нет",IF(E89&lt;=13+OR(14)+OR(15),"Нет", IF(E89&lt;=16+OR(17), VLOOKUP(Z89,'14 лет'!$V$3:$W$74,2),""))))</f>
        <v/>
      </c>
      <c r="AB89" s="268">
        <f t="shared" ca="1" si="4"/>
        <v>0</v>
      </c>
      <c r="AC89" s="269">
        <f t="shared" ca="1" si="6"/>
        <v>24</v>
      </c>
    </row>
    <row r="90" spans="1:29" ht="15.75">
      <c r="A90" s="108"/>
      <c r="B90" s="109"/>
      <c r="C90" s="110"/>
      <c r="D90" s="110"/>
      <c r="E90" s="267">
        <f t="shared" ca="1" si="5"/>
        <v>125</v>
      </c>
      <c r="F90" s="168"/>
      <c r="G90" s="249" t="str">
        <f ca="1">IF(E90=11,"Нет",IF(E90=12,"Нет",IF(E90=13,VLOOKUP(F90,'13 лет'!$O$3:$R$75,4), IF(E90=14,VLOOKUP(F90,'14 лет'!$T$3:$W$75,4),""))))</f>
        <v/>
      </c>
      <c r="H90" s="170"/>
      <c r="I90" s="169" t="str">
        <f ca="1">IF(E90&lt;=9+OR(10),VLOOKUP(H90,'12 лет'!$B$3:$D$75,3),IF(E90&lt;=11+OR(12),"Нет",IF(E90&lt;=13+OR(14)+OR(15),"Нет",IF(E90&lt;=16+OR(17),VLOOKUP(H90,'14 лет'!$S$3:$W$75,5),""))))</f>
        <v/>
      </c>
      <c r="J90" s="170"/>
      <c r="K90" s="249" t="str">
        <f ca="1">IF(E90=12,VLOOKUP(J90,'12 лет'!$M$4:$O$75,3),IF(E90=11,VLOOKUP(J90,'11 лет'!$O$3:$S$76,5),IF(E90=13,VLOOKUP(J90,'13 лет'!$N$3:$R$75,5), IF(E90=14,VLOOKUP(J90,'14 лет'!$R$3:$W$75,6),""))))</f>
        <v/>
      </c>
      <c r="L90" s="168"/>
      <c r="M90" s="169" t="str">
        <f ca="1">IF(E90&lt;11,"Нет",IF(E90&lt;=11+OR(12),VLOOKUP(L90,'11 лет'!$V$4:$Z$75,5),IF(E90&lt;=13+OR(14)+OR(15),VLOOKUP(L90,'13 лет'!$U$4:$Y$75,5), IF(E90&lt;=16+OR(17),VLOOKUP(L90,'14 лет'!$Z$3:$AD$75,5),""))))</f>
        <v/>
      </c>
      <c r="N90" s="168"/>
      <c r="O90" s="249" t="str">
        <f ca="1">IF(E90=12,VLOOKUP(N90,'12 лет'!$S$4:$U$75,3),IF(E90=11,VLOOKUP(N90,'11 лет'!$X$3:$Z$76,3),IF(E90=13,VLOOKUP(N90,'13 лет'!$W$4:$Y$75,3), IF(E90=14,VLOOKUP(N90,'14 лет'!$AB$3:$AD$75,3),""))))</f>
        <v/>
      </c>
      <c r="P90" s="168"/>
      <c r="Q90" s="249" t="str">
        <f ca="1">IF(E90=12,VLOOKUP(P90,'12 лет'!$R$4:$U$75,4),IF(E90=11,VLOOKUP(P90,'11 лет'!$W$4:$Z$75,4),IF(E90=13,VLOOKUP(P90,'13 лет'!$V$4:$Y$75,4), IF(E90=14, VLOOKUP(P90,'14 лет'!$AA$4:$AD$74,4),""))))</f>
        <v/>
      </c>
      <c r="R90" s="168"/>
      <c r="S90" s="249" t="str">
        <f ca="1">IF(E90=12,VLOOKUP(R90,'12 лет'!$Q$4:$U$75,5),IF(E90=11,VLOOKUP(R90,'11 лет'!$U$4:$Z$75,6),IF(E90=13,VLOOKUP(R90,'13 лет'!$T$4:$Y$75,6), IF(E90=14, VLOOKUP(R90,'14 лет'!$Y$4:$AD$74,6),""))))</f>
        <v/>
      </c>
      <c r="T90" s="171">
        <v>-20</v>
      </c>
      <c r="U90" s="249" t="str">
        <f ca="1" xml:space="preserve"> IF(E90=12,VLOOKUP(T90,'12 лет'!$T$4:$U$75,2),IF(E90=11,VLOOKUP(T90,'11 лет'!$Y$4:$Z$75,2),IF(E90=13,VLOOKUP(T90,'13 лет'!$X$4:$Y$75,2), IF(E90=14,VLOOKUP(T90,'14 лет'!$AC$4:$AD$74,2),""))))</f>
        <v/>
      </c>
      <c r="V90" s="175"/>
      <c r="W90" s="249" t="str">
        <f ca="1">IF(E90=12,VLOOKUP(V90,'12 лет'!$L$4:$O$75,4),IF(E90=11,VLOOKUP(V90,'11 лет'!$Q$3:$S$76,3),IF(E90=13,VLOOKUP(V90,'13 лет'!$P$3:$R$75,3), IF(E90=14, VLOOKUP(V90,'14 лет'!$U$3:$W$74,3),""))))</f>
        <v/>
      </c>
      <c r="X90" s="175"/>
      <c r="Y90" s="169" t="str">
        <f ca="1">IF(E90&lt;=9+OR(10),VLOOKUP(X90,'12 лет'!$P$3:$U$75,6),IF(E90&lt;=11+OR(12),VLOOKUP(X90,'11 лет'!$T$3:$Z$75,7),IF(E90&lt;=13+OR(14)+OR(15),VLOOKUP(X90,'13 лет'!$S$3:$Y$75,7), IF(E90&lt;=16+OR(17),VLOOKUP(X90,'14 лет'!$X$3:$AD$75,7),""))))</f>
        <v/>
      </c>
      <c r="Z90" s="175"/>
      <c r="AA90" s="176" t="str">
        <f ca="1">IF(E90&lt;=9+OR(10),"Нет",IF(E90&lt;=11+OR(12),"Нет",IF(E90&lt;=13+OR(14)+OR(15),"Нет", IF(E90&lt;=16+OR(17), VLOOKUP(Z90,'14 лет'!$V$3:$W$74,2),""))))</f>
        <v/>
      </c>
      <c r="AB90" s="268">
        <f t="shared" ca="1" si="4"/>
        <v>0</v>
      </c>
      <c r="AC90" s="269">
        <f t="shared" ca="1" si="6"/>
        <v>24</v>
      </c>
    </row>
    <row r="91" spans="1:29" ht="15.75">
      <c r="A91" s="108"/>
      <c r="B91" s="109"/>
      <c r="C91" s="110"/>
      <c r="D91" s="110"/>
      <c r="E91" s="267">
        <f t="shared" ca="1" si="5"/>
        <v>125</v>
      </c>
      <c r="F91" s="168"/>
      <c r="G91" s="249" t="str">
        <f ca="1">IF(E91=11,"Нет",IF(E91=12,"Нет",IF(E91=13,VLOOKUP(F91,'13 лет'!$O$3:$R$75,4), IF(E91=14,VLOOKUP(F91,'14 лет'!$T$3:$W$75,4),""))))</f>
        <v/>
      </c>
      <c r="H91" s="170"/>
      <c r="I91" s="169" t="str">
        <f ca="1">IF(E91&lt;=9+OR(10),VLOOKUP(H91,'12 лет'!$B$3:$D$75,3),IF(E91&lt;=11+OR(12),"Нет",IF(E91&lt;=13+OR(14)+OR(15),"Нет",IF(E91&lt;=16+OR(17),VLOOKUP(H91,'14 лет'!$S$3:$W$75,5),""))))</f>
        <v/>
      </c>
      <c r="J91" s="170"/>
      <c r="K91" s="249" t="str">
        <f ca="1">IF(E91=12,VLOOKUP(J91,'12 лет'!$M$4:$O$75,3),IF(E91=11,VLOOKUP(J91,'11 лет'!$O$3:$S$76,5),IF(E91=13,VLOOKUP(J91,'13 лет'!$N$3:$R$75,5), IF(E91=14,VLOOKUP(J91,'14 лет'!$R$3:$W$75,6),""))))</f>
        <v/>
      </c>
      <c r="L91" s="168"/>
      <c r="M91" s="169" t="str">
        <f ca="1">IF(E91&lt;11,"Нет",IF(E91&lt;=11+OR(12),VLOOKUP(L91,'11 лет'!$V$4:$Z$75,5),IF(E91&lt;=13+OR(14)+OR(15),VLOOKUP(L91,'13 лет'!$U$4:$Y$75,5), IF(E91&lt;=16+OR(17),VLOOKUP(L91,'14 лет'!$Z$3:$AD$75,5),""))))</f>
        <v/>
      </c>
      <c r="N91" s="168"/>
      <c r="O91" s="249" t="str">
        <f ca="1">IF(E91=12,VLOOKUP(N91,'12 лет'!$S$4:$U$75,3),IF(E91=11,VLOOKUP(N91,'11 лет'!$X$3:$Z$76,3),IF(E91=13,VLOOKUP(N91,'13 лет'!$W$4:$Y$75,3), IF(E91=14,VLOOKUP(N91,'14 лет'!$AB$3:$AD$75,3),""))))</f>
        <v/>
      </c>
      <c r="P91" s="168"/>
      <c r="Q91" s="249" t="str">
        <f ca="1">IF(E91=12,VLOOKUP(P91,'12 лет'!$R$4:$U$75,4),IF(E91=11,VLOOKUP(P91,'11 лет'!$W$4:$Z$75,4),IF(E91=13,VLOOKUP(P91,'13 лет'!$V$4:$Y$75,4), IF(E91=14, VLOOKUP(P91,'14 лет'!$AA$4:$AD$74,4),""))))</f>
        <v/>
      </c>
      <c r="R91" s="168"/>
      <c r="S91" s="249" t="str">
        <f ca="1">IF(E91=12,VLOOKUP(R91,'12 лет'!$Q$4:$U$75,5),IF(E91=11,VLOOKUP(R91,'11 лет'!$U$4:$Z$75,6),IF(E91=13,VLOOKUP(R91,'13 лет'!$T$4:$Y$75,6), IF(E91=14, VLOOKUP(R91,'14 лет'!$Y$4:$AD$74,6),""))))</f>
        <v/>
      </c>
      <c r="T91" s="171">
        <v>-20</v>
      </c>
      <c r="U91" s="249" t="str">
        <f ca="1" xml:space="preserve"> IF(E91=12,VLOOKUP(T91,'12 лет'!$T$4:$U$75,2),IF(E91=11,VLOOKUP(T91,'11 лет'!$Y$4:$Z$75,2),IF(E91=13,VLOOKUP(T91,'13 лет'!$X$4:$Y$75,2), IF(E91=14,VLOOKUP(T91,'14 лет'!$AC$4:$AD$74,2),""))))</f>
        <v/>
      </c>
      <c r="V91" s="175"/>
      <c r="W91" s="249" t="str">
        <f ca="1">IF(E91=12,VLOOKUP(V91,'12 лет'!$L$4:$O$75,4),IF(E91=11,VLOOKUP(V91,'11 лет'!$Q$3:$S$76,3),IF(E91=13,VLOOKUP(V91,'13 лет'!$P$3:$R$75,3), IF(E91=14, VLOOKUP(V91,'14 лет'!$U$3:$W$74,3),""))))</f>
        <v/>
      </c>
      <c r="X91" s="175"/>
      <c r="Y91" s="169" t="str">
        <f ca="1">IF(E91&lt;=9+OR(10),VLOOKUP(X91,'12 лет'!$P$3:$U$75,6),IF(E91&lt;=11+OR(12),VLOOKUP(X91,'11 лет'!$T$3:$Z$75,7),IF(E91&lt;=13+OR(14)+OR(15),VLOOKUP(X91,'13 лет'!$S$3:$Y$75,7), IF(E91&lt;=16+OR(17),VLOOKUP(X91,'14 лет'!$X$3:$AD$75,7),""))))</f>
        <v/>
      </c>
      <c r="Z91" s="175"/>
      <c r="AA91" s="176" t="str">
        <f ca="1">IF(E91&lt;=9+OR(10),"Нет",IF(E91&lt;=11+OR(12),"Нет",IF(E91&lt;=13+OR(14)+OR(15),"Нет", IF(E91&lt;=16+OR(17), VLOOKUP(Z91,'14 лет'!$V$3:$W$74,2),""))))</f>
        <v/>
      </c>
      <c r="AB91" s="268">
        <f t="shared" ca="1" si="4"/>
        <v>0</v>
      </c>
      <c r="AC91" s="269">
        <f t="shared" ca="1" si="6"/>
        <v>24</v>
      </c>
    </row>
    <row r="92" spans="1:29" ht="15.75">
      <c r="A92" s="108"/>
      <c r="B92" s="109"/>
      <c r="C92" s="110"/>
      <c r="D92" s="110"/>
      <c r="E92" s="267">
        <f t="shared" ca="1" si="5"/>
        <v>125</v>
      </c>
      <c r="F92" s="168"/>
      <c r="G92" s="249" t="str">
        <f ca="1">IF(E92=11,"Нет",IF(E92=12,"Нет",IF(E92=13,VLOOKUP(F92,'13 лет'!$O$3:$R$75,4), IF(E92=14,VLOOKUP(F92,'14 лет'!$T$3:$W$75,4),""))))</f>
        <v/>
      </c>
      <c r="H92" s="170"/>
      <c r="I92" s="169" t="str">
        <f ca="1">IF(E92&lt;=9+OR(10),VLOOKUP(H92,'12 лет'!$B$3:$D$75,3),IF(E92&lt;=11+OR(12),"Нет",IF(E92&lt;=13+OR(14)+OR(15),"Нет",IF(E92&lt;=16+OR(17),VLOOKUP(H92,'14 лет'!$S$3:$W$75,5),""))))</f>
        <v/>
      </c>
      <c r="J92" s="170"/>
      <c r="K92" s="249" t="str">
        <f ca="1">IF(E92=12,VLOOKUP(J92,'12 лет'!$M$4:$O$75,3),IF(E92=11,VLOOKUP(J92,'11 лет'!$O$3:$S$76,5),IF(E92=13,VLOOKUP(J92,'13 лет'!$N$3:$R$75,5), IF(E92=14,VLOOKUP(J92,'14 лет'!$R$3:$W$75,6),""))))</f>
        <v/>
      </c>
      <c r="L92" s="168"/>
      <c r="M92" s="169" t="str">
        <f ca="1">IF(E92&lt;11,"Нет",IF(E92&lt;=11+OR(12),VLOOKUP(L92,'11 лет'!$V$4:$Z$75,5),IF(E92&lt;=13+OR(14)+OR(15),VLOOKUP(L92,'13 лет'!$U$4:$Y$75,5), IF(E92&lt;=16+OR(17),VLOOKUP(L92,'14 лет'!$Z$3:$AD$75,5),""))))</f>
        <v/>
      </c>
      <c r="N92" s="168"/>
      <c r="O92" s="249" t="str">
        <f ca="1">IF(E92=12,VLOOKUP(N92,'12 лет'!$S$4:$U$75,3),IF(E92=11,VLOOKUP(N92,'11 лет'!$X$3:$Z$76,3),IF(E92=13,VLOOKUP(N92,'13 лет'!$W$4:$Y$75,3), IF(E92=14,VLOOKUP(N92,'14 лет'!$AB$3:$AD$75,3),""))))</f>
        <v/>
      </c>
      <c r="P92" s="168"/>
      <c r="Q92" s="249" t="str">
        <f ca="1">IF(E92=12,VLOOKUP(P92,'12 лет'!$R$4:$U$75,4),IF(E92=11,VLOOKUP(P92,'11 лет'!$W$4:$Z$75,4),IF(E92=13,VLOOKUP(P92,'13 лет'!$V$4:$Y$75,4), IF(E92=14, VLOOKUP(P92,'14 лет'!$AA$4:$AD$74,4),""))))</f>
        <v/>
      </c>
      <c r="R92" s="168"/>
      <c r="S92" s="249" t="str">
        <f ca="1">IF(E92=12,VLOOKUP(R92,'12 лет'!$Q$4:$U$75,5),IF(E92=11,VLOOKUP(R92,'11 лет'!$U$4:$Z$75,6),IF(E92=13,VLOOKUP(R92,'13 лет'!$T$4:$Y$75,6), IF(E92=14, VLOOKUP(R92,'14 лет'!$Y$4:$AD$74,6),""))))</f>
        <v/>
      </c>
      <c r="T92" s="171">
        <v>-20</v>
      </c>
      <c r="U92" s="249" t="str">
        <f ca="1" xml:space="preserve"> IF(E92=12,VLOOKUP(T92,'12 лет'!$T$4:$U$75,2),IF(E92=11,VLOOKUP(T92,'11 лет'!$Y$4:$Z$75,2),IF(E92=13,VLOOKUP(T92,'13 лет'!$X$4:$Y$75,2), IF(E92=14,VLOOKUP(T92,'14 лет'!$AC$4:$AD$74,2),""))))</f>
        <v/>
      </c>
      <c r="V92" s="175"/>
      <c r="W92" s="249" t="str">
        <f ca="1">IF(E92=12,VLOOKUP(V92,'12 лет'!$L$4:$O$75,4),IF(E92=11,VLOOKUP(V92,'11 лет'!$Q$3:$S$76,3),IF(E92=13,VLOOKUP(V92,'13 лет'!$P$3:$R$75,3), IF(E92=14, VLOOKUP(V92,'14 лет'!$U$3:$W$74,3),""))))</f>
        <v/>
      </c>
      <c r="X92" s="175"/>
      <c r="Y92" s="169" t="str">
        <f ca="1">IF(E92&lt;=9+OR(10),VLOOKUP(X92,'12 лет'!$P$3:$U$75,6),IF(E92&lt;=11+OR(12),VLOOKUP(X92,'11 лет'!$T$3:$Z$75,7),IF(E92&lt;=13+OR(14)+OR(15),VLOOKUP(X92,'13 лет'!$S$3:$Y$75,7), IF(E92&lt;=16+OR(17),VLOOKUP(X92,'14 лет'!$X$3:$AD$75,7),""))))</f>
        <v/>
      </c>
      <c r="Z92" s="175"/>
      <c r="AA92" s="176" t="str">
        <f ca="1">IF(E92&lt;=9+OR(10),"Нет",IF(E92&lt;=11+OR(12),"Нет",IF(E92&lt;=13+OR(14)+OR(15),"Нет", IF(E92&lt;=16+OR(17), VLOOKUP(Z92,'14 лет'!$V$3:$W$74,2),""))))</f>
        <v/>
      </c>
      <c r="AB92" s="268">
        <f t="shared" ca="1" si="4"/>
        <v>0</v>
      </c>
      <c r="AC92" s="269">
        <f t="shared" ca="1" si="6"/>
        <v>24</v>
      </c>
    </row>
    <row r="93" spans="1:29" ht="15.75">
      <c r="A93" s="108"/>
      <c r="B93" s="109"/>
      <c r="C93" s="110"/>
      <c r="D93" s="110"/>
      <c r="E93" s="267">
        <f t="shared" ca="1" si="5"/>
        <v>125</v>
      </c>
      <c r="F93" s="168"/>
      <c r="G93" s="249" t="str">
        <f ca="1">IF(E93=11,"Нет",IF(E93=12,"Нет",IF(E93=13,VLOOKUP(F93,'13 лет'!$O$3:$R$75,4), IF(E93=14,VLOOKUP(F93,'14 лет'!$T$3:$W$75,4),""))))</f>
        <v/>
      </c>
      <c r="H93" s="170"/>
      <c r="I93" s="169" t="str">
        <f ca="1">IF(E93&lt;=9+OR(10),VLOOKUP(H93,'12 лет'!$B$3:$D$75,3),IF(E93&lt;=11+OR(12),"Нет",IF(E93&lt;=13+OR(14)+OR(15),"Нет",IF(E93&lt;=16+OR(17),VLOOKUP(H93,'14 лет'!$S$3:$W$75,5),""))))</f>
        <v/>
      </c>
      <c r="J93" s="170"/>
      <c r="K93" s="249" t="str">
        <f ca="1">IF(E93=12,VLOOKUP(J93,'12 лет'!$M$4:$O$75,3),IF(E93=11,VLOOKUP(J93,'11 лет'!$O$3:$S$76,5),IF(E93=13,VLOOKUP(J93,'13 лет'!$N$3:$R$75,5), IF(E93=14,VLOOKUP(J93,'14 лет'!$R$3:$W$75,6),""))))</f>
        <v/>
      </c>
      <c r="L93" s="168"/>
      <c r="M93" s="169" t="str">
        <f ca="1">IF(E93&lt;11,"Нет",IF(E93&lt;=11+OR(12),VLOOKUP(L93,'11 лет'!$V$4:$Z$75,5),IF(E93&lt;=13+OR(14)+OR(15),VLOOKUP(L93,'13 лет'!$U$4:$Y$75,5), IF(E93&lt;=16+OR(17),VLOOKUP(L93,'14 лет'!$Z$3:$AD$75,5),""))))</f>
        <v/>
      </c>
      <c r="N93" s="168"/>
      <c r="O93" s="249" t="str">
        <f ca="1">IF(E93=12,VLOOKUP(N93,'12 лет'!$S$4:$U$75,3),IF(E93=11,VLOOKUP(N93,'11 лет'!$X$3:$Z$76,3),IF(E93=13,VLOOKUP(N93,'13 лет'!$W$4:$Y$75,3), IF(E93=14,VLOOKUP(N93,'14 лет'!$AB$3:$AD$75,3),""))))</f>
        <v/>
      </c>
      <c r="P93" s="168"/>
      <c r="Q93" s="249" t="str">
        <f ca="1">IF(E93=12,VLOOKUP(P93,'12 лет'!$R$4:$U$75,4),IF(E93=11,VLOOKUP(P93,'11 лет'!$W$4:$Z$75,4),IF(E93=13,VLOOKUP(P93,'13 лет'!$V$4:$Y$75,4), IF(E93=14, VLOOKUP(P93,'14 лет'!$AA$4:$AD$74,4),""))))</f>
        <v/>
      </c>
      <c r="R93" s="168"/>
      <c r="S93" s="249" t="str">
        <f ca="1">IF(E93=12,VLOOKUP(R93,'12 лет'!$Q$4:$U$75,5),IF(E93=11,VLOOKUP(R93,'11 лет'!$U$4:$Z$75,6),IF(E93=13,VLOOKUP(R93,'13 лет'!$T$4:$Y$75,6), IF(E93=14, VLOOKUP(R93,'14 лет'!$Y$4:$AD$74,6),""))))</f>
        <v/>
      </c>
      <c r="T93" s="171">
        <v>-20</v>
      </c>
      <c r="U93" s="249" t="str">
        <f ca="1" xml:space="preserve"> IF(E93=12,VLOOKUP(T93,'12 лет'!$T$4:$U$75,2),IF(E93=11,VLOOKUP(T93,'11 лет'!$Y$4:$Z$75,2),IF(E93=13,VLOOKUP(T93,'13 лет'!$X$4:$Y$75,2), IF(E93=14,VLOOKUP(T93,'14 лет'!$AC$4:$AD$74,2),""))))</f>
        <v/>
      </c>
      <c r="V93" s="175"/>
      <c r="W93" s="249" t="str">
        <f ca="1">IF(E93=12,VLOOKUP(V93,'12 лет'!$L$4:$O$75,4),IF(E93=11,VLOOKUP(V93,'11 лет'!$Q$3:$S$76,3),IF(E93=13,VLOOKUP(V93,'13 лет'!$P$3:$R$75,3), IF(E93=14, VLOOKUP(V93,'14 лет'!$U$3:$W$74,3),""))))</f>
        <v/>
      </c>
      <c r="X93" s="175"/>
      <c r="Y93" s="169" t="str">
        <f ca="1">IF(E93&lt;=9+OR(10),VLOOKUP(X93,'12 лет'!$P$3:$U$75,6),IF(E93&lt;=11+OR(12),VLOOKUP(X93,'11 лет'!$T$3:$Z$75,7),IF(E93&lt;=13+OR(14)+OR(15),VLOOKUP(X93,'13 лет'!$S$3:$Y$75,7), IF(E93&lt;=16+OR(17),VLOOKUP(X93,'14 лет'!$X$3:$AD$75,7),""))))</f>
        <v/>
      </c>
      <c r="Z93" s="175"/>
      <c r="AA93" s="176" t="str">
        <f ca="1">IF(E93&lt;=9+OR(10),"Нет",IF(E93&lt;=11+OR(12),"Нет",IF(E93&lt;=13+OR(14)+OR(15),"Нет", IF(E93&lt;=16+OR(17), VLOOKUP(Z93,'14 лет'!$V$3:$W$74,2),""))))</f>
        <v/>
      </c>
      <c r="AB93" s="268">
        <f t="shared" ca="1" si="4"/>
        <v>0</v>
      </c>
      <c r="AC93" s="269">
        <f t="shared" ca="1" si="6"/>
        <v>24</v>
      </c>
    </row>
    <row r="94" spans="1:29" ht="15.75">
      <c r="A94" s="108"/>
      <c r="B94" s="109"/>
      <c r="C94" s="110"/>
      <c r="D94" s="110"/>
      <c r="E94" s="267">
        <f t="shared" ca="1" si="5"/>
        <v>125</v>
      </c>
      <c r="F94" s="168"/>
      <c r="G94" s="249" t="str">
        <f ca="1">IF(E94=11,"Нет",IF(E94=12,"Нет",IF(E94=13,VLOOKUP(F94,'13 лет'!$O$3:$R$75,4), IF(E94=14,VLOOKUP(F94,'14 лет'!$T$3:$W$75,4),""))))</f>
        <v/>
      </c>
      <c r="H94" s="170"/>
      <c r="I94" s="169" t="str">
        <f ca="1">IF(E94&lt;=9+OR(10),VLOOKUP(H94,'12 лет'!$B$3:$D$75,3),IF(E94&lt;=11+OR(12),"Нет",IF(E94&lt;=13+OR(14)+OR(15),"Нет",IF(E94&lt;=16+OR(17),VLOOKUP(H94,'14 лет'!$S$3:$W$75,5),""))))</f>
        <v/>
      </c>
      <c r="J94" s="170"/>
      <c r="K94" s="249" t="str">
        <f ca="1">IF(E94=12,VLOOKUP(J94,'12 лет'!$M$4:$O$75,3),IF(E94=11,VLOOKUP(J94,'11 лет'!$O$3:$S$76,5),IF(E94=13,VLOOKUP(J94,'13 лет'!$N$3:$R$75,5), IF(E94=14,VLOOKUP(J94,'14 лет'!$R$3:$W$75,6),""))))</f>
        <v/>
      </c>
      <c r="L94" s="168"/>
      <c r="M94" s="169" t="str">
        <f ca="1">IF(E94&lt;11,"Нет",IF(E94&lt;=11+OR(12),VLOOKUP(L94,'11 лет'!$V$4:$Z$75,5),IF(E94&lt;=13+OR(14)+OR(15),VLOOKUP(L94,'13 лет'!$U$4:$Y$75,5), IF(E94&lt;=16+OR(17),VLOOKUP(L94,'14 лет'!$Z$3:$AD$75,5),""))))</f>
        <v/>
      </c>
      <c r="N94" s="168"/>
      <c r="O94" s="249" t="str">
        <f ca="1">IF(E94=12,VLOOKUP(N94,'12 лет'!$S$4:$U$75,3),IF(E94=11,VLOOKUP(N94,'11 лет'!$X$3:$Z$76,3),IF(E94=13,VLOOKUP(N94,'13 лет'!$W$4:$Y$75,3), IF(E94=14,VLOOKUP(N94,'14 лет'!$AB$3:$AD$75,3),""))))</f>
        <v/>
      </c>
      <c r="P94" s="168"/>
      <c r="Q94" s="249" t="str">
        <f ca="1">IF(E94=12,VLOOKUP(P94,'12 лет'!$R$4:$U$75,4),IF(E94=11,VLOOKUP(P94,'11 лет'!$W$4:$Z$75,4),IF(E94=13,VLOOKUP(P94,'13 лет'!$V$4:$Y$75,4), IF(E94=14, VLOOKUP(P94,'14 лет'!$AA$4:$AD$74,4),""))))</f>
        <v/>
      </c>
      <c r="R94" s="168"/>
      <c r="S94" s="249" t="str">
        <f ca="1">IF(E94=12,VLOOKUP(R94,'12 лет'!$Q$4:$U$75,5),IF(E94=11,VLOOKUP(R94,'11 лет'!$U$4:$Z$75,6),IF(E94=13,VLOOKUP(R94,'13 лет'!$T$4:$Y$75,6), IF(E94=14, VLOOKUP(R94,'14 лет'!$Y$4:$AD$74,6),""))))</f>
        <v/>
      </c>
      <c r="T94" s="171">
        <v>-20</v>
      </c>
      <c r="U94" s="249" t="str">
        <f ca="1" xml:space="preserve"> IF(E94=12,VLOOKUP(T94,'12 лет'!$T$4:$U$75,2),IF(E94=11,VLOOKUP(T94,'11 лет'!$Y$4:$Z$75,2),IF(E94=13,VLOOKUP(T94,'13 лет'!$X$4:$Y$75,2), IF(E94=14,VLOOKUP(T94,'14 лет'!$AC$4:$AD$74,2),""))))</f>
        <v/>
      </c>
      <c r="V94" s="175"/>
      <c r="W94" s="249" t="str">
        <f ca="1">IF(E94=12,VLOOKUP(V94,'12 лет'!$L$4:$O$75,4),IF(E94=11,VLOOKUP(V94,'11 лет'!$Q$3:$S$76,3),IF(E94=13,VLOOKUP(V94,'13 лет'!$P$3:$R$75,3), IF(E94=14, VLOOKUP(V94,'14 лет'!$U$3:$W$74,3),""))))</f>
        <v/>
      </c>
      <c r="X94" s="175"/>
      <c r="Y94" s="169" t="str">
        <f ca="1">IF(E94&lt;=9+OR(10),VLOOKUP(X94,'12 лет'!$P$3:$U$75,6),IF(E94&lt;=11+OR(12),VLOOKUP(X94,'11 лет'!$T$3:$Z$75,7),IF(E94&lt;=13+OR(14)+OR(15),VLOOKUP(X94,'13 лет'!$S$3:$Y$75,7), IF(E94&lt;=16+OR(17),VLOOKUP(X94,'14 лет'!$X$3:$AD$75,7),""))))</f>
        <v/>
      </c>
      <c r="Z94" s="175"/>
      <c r="AA94" s="176" t="str">
        <f ca="1">IF(E94&lt;=9+OR(10),"Нет",IF(E94&lt;=11+OR(12),"Нет",IF(E94&lt;=13+OR(14)+OR(15),"Нет", IF(E94&lt;=16+OR(17), VLOOKUP(Z94,'14 лет'!$V$3:$W$74,2),""))))</f>
        <v/>
      </c>
      <c r="AB94" s="268">
        <f t="shared" ca="1" si="4"/>
        <v>0</v>
      </c>
      <c r="AC94" s="269">
        <f t="shared" ca="1" si="6"/>
        <v>24</v>
      </c>
    </row>
    <row r="95" spans="1:29" ht="15.75">
      <c r="A95" s="108"/>
      <c r="B95" s="109"/>
      <c r="C95" s="110"/>
      <c r="D95" s="110"/>
      <c r="E95" s="267">
        <f t="shared" ca="1" si="5"/>
        <v>125</v>
      </c>
      <c r="F95" s="168"/>
      <c r="G95" s="249" t="str">
        <f ca="1">IF(E95=11,"Нет",IF(E95=12,"Нет",IF(E95=13,VLOOKUP(F95,'13 лет'!$O$3:$R$75,4), IF(E95=14,VLOOKUP(F95,'14 лет'!$T$3:$W$75,4),""))))</f>
        <v/>
      </c>
      <c r="H95" s="170"/>
      <c r="I95" s="169" t="str">
        <f ca="1">IF(E95&lt;=9+OR(10),VLOOKUP(H95,'12 лет'!$B$3:$D$75,3),IF(E95&lt;=11+OR(12),"Нет",IF(E95&lt;=13+OR(14)+OR(15),"Нет",IF(E95&lt;=16+OR(17),VLOOKUP(H95,'14 лет'!$S$3:$W$75,5),""))))</f>
        <v/>
      </c>
      <c r="J95" s="170"/>
      <c r="K95" s="249" t="str">
        <f ca="1">IF(E95=12,VLOOKUP(J95,'12 лет'!$M$4:$O$75,3),IF(E95=11,VLOOKUP(J95,'11 лет'!$O$3:$S$76,5),IF(E95=13,VLOOKUP(J95,'13 лет'!$N$3:$R$75,5), IF(E95=14,VLOOKUP(J95,'14 лет'!$R$3:$W$75,6),""))))</f>
        <v/>
      </c>
      <c r="L95" s="168"/>
      <c r="M95" s="169" t="str">
        <f ca="1">IF(E95&lt;11,"Нет",IF(E95&lt;=11+OR(12),VLOOKUP(L95,'11 лет'!$V$4:$Z$75,5),IF(E95&lt;=13+OR(14)+OR(15),VLOOKUP(L95,'13 лет'!$U$4:$Y$75,5), IF(E95&lt;=16+OR(17),VLOOKUP(L95,'14 лет'!$Z$3:$AD$75,5),""))))</f>
        <v/>
      </c>
      <c r="N95" s="168"/>
      <c r="O95" s="249" t="str">
        <f ca="1">IF(E95=12,VLOOKUP(N95,'12 лет'!$S$4:$U$75,3),IF(E95=11,VLOOKUP(N95,'11 лет'!$X$3:$Z$76,3),IF(E95=13,VLOOKUP(N95,'13 лет'!$W$4:$Y$75,3), IF(E95=14,VLOOKUP(N95,'14 лет'!$AB$3:$AD$75,3),""))))</f>
        <v/>
      </c>
      <c r="P95" s="168"/>
      <c r="Q95" s="249" t="str">
        <f ca="1">IF(E95=12,VLOOKUP(P95,'12 лет'!$R$4:$U$75,4),IF(E95=11,VLOOKUP(P95,'11 лет'!$W$4:$Z$75,4),IF(E95=13,VLOOKUP(P95,'13 лет'!$V$4:$Y$75,4), IF(E95=14, VLOOKUP(P95,'14 лет'!$AA$4:$AD$74,4),""))))</f>
        <v/>
      </c>
      <c r="R95" s="168"/>
      <c r="S95" s="249" t="str">
        <f ca="1">IF(E95=12,VLOOKUP(R95,'12 лет'!$Q$4:$U$75,5),IF(E95=11,VLOOKUP(R95,'11 лет'!$U$4:$Z$75,6),IF(E95=13,VLOOKUP(R95,'13 лет'!$T$4:$Y$75,6), IF(E95=14, VLOOKUP(R95,'14 лет'!$Y$4:$AD$74,6),""))))</f>
        <v/>
      </c>
      <c r="T95" s="171">
        <v>-20</v>
      </c>
      <c r="U95" s="249" t="str">
        <f ca="1" xml:space="preserve"> IF(E95=12,VLOOKUP(T95,'12 лет'!$T$4:$U$75,2),IF(E95=11,VLOOKUP(T95,'11 лет'!$Y$4:$Z$75,2),IF(E95=13,VLOOKUP(T95,'13 лет'!$X$4:$Y$75,2), IF(E95=14,VLOOKUP(T95,'14 лет'!$AC$4:$AD$74,2),""))))</f>
        <v/>
      </c>
      <c r="V95" s="175"/>
      <c r="W95" s="249" t="str">
        <f ca="1">IF(E95=12,VLOOKUP(V95,'12 лет'!$L$4:$O$75,4),IF(E95=11,VLOOKUP(V95,'11 лет'!$Q$3:$S$76,3),IF(E95=13,VLOOKUP(V95,'13 лет'!$P$3:$R$75,3), IF(E95=14, VLOOKUP(V95,'14 лет'!$U$3:$W$74,3),""))))</f>
        <v/>
      </c>
      <c r="X95" s="175"/>
      <c r="Y95" s="169" t="str">
        <f ca="1">IF(E95&lt;=9+OR(10),VLOOKUP(X95,'12 лет'!$P$3:$U$75,6),IF(E95&lt;=11+OR(12),VLOOKUP(X95,'11 лет'!$T$3:$Z$75,7),IF(E95&lt;=13+OR(14)+OR(15),VLOOKUP(X95,'13 лет'!$S$3:$Y$75,7), IF(E95&lt;=16+OR(17),VLOOKUP(X95,'14 лет'!$X$3:$AD$75,7),""))))</f>
        <v/>
      </c>
      <c r="Z95" s="175"/>
      <c r="AA95" s="176" t="str">
        <f ca="1">IF(E95&lt;=9+OR(10),"Нет",IF(E95&lt;=11+OR(12),"Нет",IF(E95&lt;=13+OR(14)+OR(15),"Нет", IF(E95&lt;=16+OR(17), VLOOKUP(Z95,'14 лет'!$V$3:$W$74,2),""))))</f>
        <v/>
      </c>
      <c r="AB95" s="268">
        <f t="shared" ca="1" si="4"/>
        <v>0</v>
      </c>
      <c r="AC95" s="269">
        <f t="shared" ca="1" si="6"/>
        <v>24</v>
      </c>
    </row>
    <row r="96" spans="1:29" ht="15.75">
      <c r="A96" s="108"/>
      <c r="B96" s="109"/>
      <c r="C96" s="110"/>
      <c r="D96" s="110"/>
      <c r="E96" s="267">
        <f t="shared" ca="1" si="5"/>
        <v>125</v>
      </c>
      <c r="F96" s="168"/>
      <c r="G96" s="249" t="str">
        <f ca="1">IF(E96=11,"Нет",IF(E96=12,"Нет",IF(E96=13,VLOOKUP(F96,'13 лет'!$O$3:$R$75,4), IF(E96=14,VLOOKUP(F96,'14 лет'!$T$3:$W$75,4),""))))</f>
        <v/>
      </c>
      <c r="H96" s="170"/>
      <c r="I96" s="169" t="str">
        <f ca="1">IF(E96&lt;=9+OR(10),VLOOKUP(H96,'12 лет'!$B$3:$D$75,3),IF(E96&lt;=11+OR(12),"Нет",IF(E96&lt;=13+OR(14)+OR(15),"Нет",IF(E96&lt;=16+OR(17),VLOOKUP(H96,'14 лет'!$S$3:$W$75,5),""))))</f>
        <v/>
      </c>
      <c r="J96" s="170"/>
      <c r="K96" s="249" t="str">
        <f ca="1">IF(E96=12,VLOOKUP(J96,'12 лет'!$M$4:$O$75,3),IF(E96=11,VLOOKUP(J96,'11 лет'!$O$3:$S$76,5),IF(E96=13,VLOOKUP(J96,'13 лет'!$N$3:$R$75,5), IF(E96=14,VLOOKUP(J96,'14 лет'!$R$3:$W$75,6),""))))</f>
        <v/>
      </c>
      <c r="L96" s="168"/>
      <c r="M96" s="169" t="str">
        <f ca="1">IF(E96&lt;11,"Нет",IF(E96&lt;=11+OR(12),VLOOKUP(L96,'11 лет'!$V$4:$Z$75,5),IF(E96&lt;=13+OR(14)+OR(15),VLOOKUP(L96,'13 лет'!$U$4:$Y$75,5), IF(E96&lt;=16+OR(17),VLOOKUP(L96,'14 лет'!$Z$3:$AD$75,5),""))))</f>
        <v/>
      </c>
      <c r="N96" s="168"/>
      <c r="O96" s="249" t="str">
        <f ca="1">IF(E96=12,VLOOKUP(N96,'12 лет'!$S$4:$U$75,3),IF(E96=11,VLOOKUP(N96,'11 лет'!$X$3:$Z$76,3),IF(E96=13,VLOOKUP(N96,'13 лет'!$W$4:$Y$75,3), IF(E96=14,VLOOKUP(N96,'14 лет'!$AB$3:$AD$75,3),""))))</f>
        <v/>
      </c>
      <c r="P96" s="168"/>
      <c r="Q96" s="249" t="str">
        <f ca="1">IF(E96=12,VLOOKUP(P96,'12 лет'!$R$4:$U$75,4),IF(E96=11,VLOOKUP(P96,'11 лет'!$W$4:$Z$75,4),IF(E96=13,VLOOKUP(P96,'13 лет'!$V$4:$Y$75,4), IF(E96=14, VLOOKUP(P96,'14 лет'!$AA$4:$AD$74,4),""))))</f>
        <v/>
      </c>
      <c r="R96" s="168"/>
      <c r="S96" s="249" t="str">
        <f ca="1">IF(E96=12,VLOOKUP(R96,'12 лет'!$Q$4:$U$75,5),IF(E96=11,VLOOKUP(R96,'11 лет'!$U$4:$Z$75,6),IF(E96=13,VLOOKUP(R96,'13 лет'!$T$4:$Y$75,6), IF(E96=14, VLOOKUP(R96,'14 лет'!$Y$4:$AD$74,6),""))))</f>
        <v/>
      </c>
      <c r="T96" s="171">
        <v>-20</v>
      </c>
      <c r="U96" s="249" t="str">
        <f ca="1" xml:space="preserve"> IF(E96=12,VLOOKUP(T96,'12 лет'!$T$4:$U$75,2),IF(E96=11,VLOOKUP(T96,'11 лет'!$Y$4:$Z$75,2),IF(E96=13,VLOOKUP(T96,'13 лет'!$X$4:$Y$75,2), IF(E96=14,VLOOKUP(T96,'14 лет'!$AC$4:$AD$74,2),""))))</f>
        <v/>
      </c>
      <c r="V96" s="175"/>
      <c r="W96" s="249" t="str">
        <f ca="1">IF(E96=12,VLOOKUP(V96,'12 лет'!$L$4:$O$75,4),IF(E96=11,VLOOKUP(V96,'11 лет'!$Q$3:$S$76,3),IF(E96=13,VLOOKUP(V96,'13 лет'!$P$3:$R$75,3), IF(E96=14, VLOOKUP(V96,'14 лет'!$U$3:$W$74,3),""))))</f>
        <v/>
      </c>
      <c r="X96" s="175"/>
      <c r="Y96" s="169" t="str">
        <f ca="1">IF(E96&lt;=9+OR(10),VLOOKUP(X96,'12 лет'!$P$3:$U$75,6),IF(E96&lt;=11+OR(12),VLOOKUP(X96,'11 лет'!$T$3:$Z$75,7),IF(E96&lt;=13+OR(14)+OR(15),VLOOKUP(X96,'13 лет'!$S$3:$Y$75,7), IF(E96&lt;=16+OR(17),VLOOKUP(X96,'14 лет'!$X$3:$AD$75,7),""))))</f>
        <v/>
      </c>
      <c r="Z96" s="175"/>
      <c r="AA96" s="176" t="str">
        <f ca="1">IF(E96&lt;=9+OR(10),"Нет",IF(E96&lt;=11+OR(12),"Нет",IF(E96&lt;=13+OR(14)+OR(15),"Нет", IF(E96&lt;=16+OR(17), VLOOKUP(Z96,'14 лет'!$V$3:$W$74,2),""))))</f>
        <v/>
      </c>
      <c r="AB96" s="268">
        <f t="shared" ca="1" si="4"/>
        <v>0</v>
      </c>
      <c r="AC96" s="269">
        <f t="shared" ca="1" si="6"/>
        <v>24</v>
      </c>
    </row>
    <row r="97" spans="1:29" ht="15.75">
      <c r="A97" s="108"/>
      <c r="B97" s="109"/>
      <c r="C97" s="110"/>
      <c r="D97" s="110"/>
      <c r="E97" s="267">
        <f t="shared" ca="1" si="5"/>
        <v>125</v>
      </c>
      <c r="F97" s="168"/>
      <c r="G97" s="249" t="str">
        <f ca="1">IF(E97=11,"Нет",IF(E97=12,"Нет",IF(E97=13,VLOOKUP(F97,'13 лет'!$O$3:$R$75,4), IF(E97=14,VLOOKUP(F97,'14 лет'!$T$3:$W$75,4),""))))</f>
        <v/>
      </c>
      <c r="H97" s="170"/>
      <c r="I97" s="169" t="str">
        <f ca="1">IF(E97&lt;=9+OR(10),VLOOKUP(H97,'12 лет'!$B$3:$D$75,3),IF(E97&lt;=11+OR(12),"Нет",IF(E97&lt;=13+OR(14)+OR(15),"Нет",IF(E97&lt;=16+OR(17),VLOOKUP(H97,'14 лет'!$S$3:$W$75,5),""))))</f>
        <v/>
      </c>
      <c r="J97" s="170"/>
      <c r="K97" s="249" t="str">
        <f ca="1">IF(E97=12,VLOOKUP(J97,'12 лет'!$M$4:$O$75,3),IF(E97=11,VLOOKUP(J97,'11 лет'!$O$3:$S$76,5),IF(E97=13,VLOOKUP(J97,'13 лет'!$N$3:$R$75,5), IF(E97=14,VLOOKUP(J97,'14 лет'!$R$3:$W$75,6),""))))</f>
        <v/>
      </c>
      <c r="L97" s="168"/>
      <c r="M97" s="169" t="str">
        <f ca="1">IF(E97&lt;11,"Нет",IF(E97&lt;=11+OR(12),VLOOKUP(L97,'11 лет'!$V$4:$Z$75,5),IF(E97&lt;=13+OR(14)+OR(15),VLOOKUP(L97,'13 лет'!$U$4:$Y$75,5), IF(E97&lt;=16+OR(17),VLOOKUP(L97,'14 лет'!$Z$3:$AD$75,5),""))))</f>
        <v/>
      </c>
      <c r="N97" s="168"/>
      <c r="O97" s="249" t="str">
        <f ca="1">IF(E97=12,VLOOKUP(N97,'12 лет'!$S$4:$U$75,3),IF(E97=11,VLOOKUP(N97,'11 лет'!$X$3:$Z$76,3),IF(E97=13,VLOOKUP(N97,'13 лет'!$W$4:$Y$75,3), IF(E97=14,VLOOKUP(N97,'14 лет'!$AB$3:$AD$75,3),""))))</f>
        <v/>
      </c>
      <c r="P97" s="168"/>
      <c r="Q97" s="249" t="str">
        <f ca="1">IF(E97=12,VLOOKUP(P97,'12 лет'!$R$4:$U$75,4),IF(E97=11,VLOOKUP(P97,'11 лет'!$W$4:$Z$75,4),IF(E97=13,VLOOKUP(P97,'13 лет'!$V$4:$Y$75,4), IF(E97=14, VLOOKUP(P97,'14 лет'!$AA$4:$AD$74,4),""))))</f>
        <v/>
      </c>
      <c r="R97" s="168"/>
      <c r="S97" s="249" t="str">
        <f ca="1">IF(E97=12,VLOOKUP(R97,'12 лет'!$Q$4:$U$75,5),IF(E97=11,VLOOKUP(R97,'11 лет'!$U$4:$Z$75,6),IF(E97=13,VLOOKUP(R97,'13 лет'!$T$4:$Y$75,6), IF(E97=14, VLOOKUP(R97,'14 лет'!$Y$4:$AD$74,6),""))))</f>
        <v/>
      </c>
      <c r="T97" s="171">
        <v>-20</v>
      </c>
      <c r="U97" s="249" t="str">
        <f ca="1" xml:space="preserve"> IF(E97=12,VLOOKUP(T97,'12 лет'!$T$4:$U$75,2),IF(E97=11,VLOOKUP(T97,'11 лет'!$Y$4:$Z$75,2),IF(E97=13,VLOOKUP(T97,'13 лет'!$X$4:$Y$75,2), IF(E97=14,VLOOKUP(T97,'14 лет'!$AC$4:$AD$74,2),""))))</f>
        <v/>
      </c>
      <c r="V97" s="175"/>
      <c r="W97" s="249" t="str">
        <f ca="1">IF(E97=12,VLOOKUP(V97,'12 лет'!$L$4:$O$75,4),IF(E97=11,VLOOKUP(V97,'11 лет'!$Q$3:$S$76,3),IF(E97=13,VLOOKUP(V97,'13 лет'!$P$3:$R$75,3), IF(E97=14, VLOOKUP(V97,'14 лет'!$U$3:$W$74,3),""))))</f>
        <v/>
      </c>
      <c r="X97" s="175"/>
      <c r="Y97" s="169" t="str">
        <f ca="1">IF(E97&lt;=9+OR(10),VLOOKUP(X97,'12 лет'!$P$3:$U$75,6),IF(E97&lt;=11+OR(12),VLOOKUP(X97,'11 лет'!$T$3:$Z$75,7),IF(E97&lt;=13+OR(14)+OR(15),VLOOKUP(X97,'13 лет'!$S$3:$Y$75,7), IF(E97&lt;=16+OR(17),VLOOKUP(X97,'14 лет'!$X$3:$AD$75,7),""))))</f>
        <v/>
      </c>
      <c r="Z97" s="175"/>
      <c r="AA97" s="176" t="str">
        <f ca="1">IF(E97&lt;=9+OR(10),"Нет",IF(E97&lt;=11+OR(12),"Нет",IF(E97&lt;=13+OR(14)+OR(15),"Нет", IF(E97&lt;=16+OR(17), VLOOKUP(Z97,'14 лет'!$V$3:$W$74,2),""))))</f>
        <v/>
      </c>
      <c r="AB97" s="268">
        <f t="shared" ca="1" si="4"/>
        <v>0</v>
      </c>
      <c r="AC97" s="269">
        <f t="shared" ca="1" si="6"/>
        <v>24</v>
      </c>
    </row>
    <row r="98" spans="1:29" ht="15.75">
      <c r="A98" s="108"/>
      <c r="B98" s="109"/>
      <c r="C98" s="110"/>
      <c r="D98" s="110"/>
      <c r="E98" s="267">
        <f t="shared" ca="1" si="5"/>
        <v>125</v>
      </c>
      <c r="F98" s="168"/>
      <c r="G98" s="249" t="str">
        <f ca="1">IF(E98=11,"Нет",IF(E98=12,"Нет",IF(E98=13,VLOOKUP(F98,'13 лет'!$O$3:$R$75,4), IF(E98=14,VLOOKUP(F98,'14 лет'!$T$3:$W$75,4),""))))</f>
        <v/>
      </c>
      <c r="H98" s="170"/>
      <c r="I98" s="169" t="str">
        <f ca="1">IF(E98&lt;=9+OR(10),VLOOKUP(H98,'12 лет'!$B$3:$D$75,3),IF(E98&lt;=11+OR(12),"Нет",IF(E98&lt;=13+OR(14)+OR(15),"Нет",IF(E98&lt;=16+OR(17),VLOOKUP(H98,'14 лет'!$S$3:$W$75,5),""))))</f>
        <v/>
      </c>
      <c r="J98" s="170"/>
      <c r="K98" s="249" t="str">
        <f ca="1">IF(E98=12,VLOOKUP(J98,'12 лет'!$M$4:$O$75,3),IF(E98=11,VLOOKUP(J98,'11 лет'!$O$3:$S$76,5),IF(E98=13,VLOOKUP(J98,'13 лет'!$N$3:$R$75,5), IF(E98=14,VLOOKUP(J98,'14 лет'!$R$3:$W$75,6),""))))</f>
        <v/>
      </c>
      <c r="L98" s="168"/>
      <c r="M98" s="169" t="str">
        <f ca="1">IF(E98&lt;11,"Нет",IF(E98&lt;=11+OR(12),VLOOKUP(L98,'11 лет'!$V$4:$Z$75,5),IF(E98&lt;=13+OR(14)+OR(15),VLOOKUP(L98,'13 лет'!$U$4:$Y$75,5), IF(E98&lt;=16+OR(17),VLOOKUP(L98,'14 лет'!$Z$3:$AD$75,5),""))))</f>
        <v/>
      </c>
      <c r="N98" s="168"/>
      <c r="O98" s="249" t="str">
        <f ca="1">IF(E98=12,VLOOKUP(N98,'12 лет'!$S$4:$U$75,3),IF(E98=11,VLOOKUP(N98,'11 лет'!$X$3:$Z$76,3),IF(E98=13,VLOOKUP(N98,'13 лет'!$W$4:$Y$75,3), IF(E98=14,VLOOKUP(N98,'14 лет'!$AB$3:$AD$75,3),""))))</f>
        <v/>
      </c>
      <c r="P98" s="168"/>
      <c r="Q98" s="249" t="str">
        <f ca="1">IF(E98=12,VLOOKUP(P98,'12 лет'!$R$4:$U$75,4),IF(E98=11,VLOOKUP(P98,'11 лет'!$W$4:$Z$75,4),IF(E98=13,VLOOKUP(P98,'13 лет'!$V$4:$Y$75,4), IF(E98=14, VLOOKUP(P98,'14 лет'!$AA$4:$AD$74,4),""))))</f>
        <v/>
      </c>
      <c r="R98" s="168"/>
      <c r="S98" s="249" t="str">
        <f ca="1">IF(E98=12,VLOOKUP(R98,'12 лет'!$Q$4:$U$75,5),IF(E98=11,VLOOKUP(R98,'11 лет'!$U$4:$Z$75,6),IF(E98=13,VLOOKUP(R98,'13 лет'!$T$4:$Y$75,6), IF(E98=14, VLOOKUP(R98,'14 лет'!$Y$4:$AD$74,6),""))))</f>
        <v/>
      </c>
      <c r="T98" s="171">
        <v>-20</v>
      </c>
      <c r="U98" s="249" t="str">
        <f ca="1" xml:space="preserve"> IF(E98=12,VLOOKUP(T98,'12 лет'!$T$4:$U$75,2),IF(E98=11,VLOOKUP(T98,'11 лет'!$Y$4:$Z$75,2),IF(E98=13,VLOOKUP(T98,'13 лет'!$X$4:$Y$75,2), IF(E98=14,VLOOKUP(T98,'14 лет'!$AC$4:$AD$74,2),""))))</f>
        <v/>
      </c>
      <c r="V98" s="175"/>
      <c r="W98" s="249" t="str">
        <f ca="1">IF(E98=12,VLOOKUP(V98,'12 лет'!$L$4:$O$75,4),IF(E98=11,VLOOKUP(V98,'11 лет'!$Q$3:$S$76,3),IF(E98=13,VLOOKUP(V98,'13 лет'!$P$3:$R$75,3), IF(E98=14, VLOOKUP(V98,'14 лет'!$U$3:$W$74,3),""))))</f>
        <v/>
      </c>
      <c r="X98" s="175"/>
      <c r="Y98" s="169" t="str">
        <f ca="1">IF(E98&lt;=9+OR(10),VLOOKUP(X98,'12 лет'!$P$3:$U$75,6),IF(E98&lt;=11+OR(12),VLOOKUP(X98,'11 лет'!$T$3:$Z$75,7),IF(E98&lt;=13+OR(14)+OR(15),VLOOKUP(X98,'13 лет'!$S$3:$Y$75,7), IF(E98&lt;=16+OR(17),VLOOKUP(X98,'14 лет'!$X$3:$AD$75,7),""))))</f>
        <v/>
      </c>
      <c r="Z98" s="175"/>
      <c r="AA98" s="176" t="str">
        <f ca="1">IF(E98&lt;=9+OR(10),"Нет",IF(E98&lt;=11+OR(12),"Нет",IF(E98&lt;=13+OR(14)+OR(15),"Нет", IF(E98&lt;=16+OR(17), VLOOKUP(Z98,'14 лет'!$V$3:$W$74,2),""))))</f>
        <v/>
      </c>
      <c r="AB98" s="268">
        <f t="shared" ca="1" si="4"/>
        <v>0</v>
      </c>
      <c r="AC98" s="269">
        <f t="shared" ca="1" si="6"/>
        <v>24</v>
      </c>
    </row>
    <row r="99" spans="1:29" ht="15.75">
      <c r="A99" s="108"/>
      <c r="B99" s="109"/>
      <c r="C99" s="110"/>
      <c r="D99" s="110"/>
      <c r="E99" s="267">
        <f t="shared" ca="1" si="5"/>
        <v>125</v>
      </c>
      <c r="F99" s="168"/>
      <c r="G99" s="249" t="str">
        <f ca="1">IF(E99=11,"Нет",IF(E99=12,"Нет",IF(E99=13,VLOOKUP(F99,'13 лет'!$O$3:$R$75,4), IF(E99=14,VLOOKUP(F99,'14 лет'!$T$3:$W$75,4),""))))</f>
        <v/>
      </c>
      <c r="H99" s="170"/>
      <c r="I99" s="169" t="str">
        <f ca="1">IF(E99&lt;=9+OR(10),VLOOKUP(H99,'12 лет'!$B$3:$D$75,3),IF(E99&lt;=11+OR(12),"Нет",IF(E99&lt;=13+OR(14)+OR(15),"Нет",IF(E99&lt;=16+OR(17),VLOOKUP(H99,'14 лет'!$S$3:$W$75,5),""))))</f>
        <v/>
      </c>
      <c r="J99" s="170"/>
      <c r="K99" s="249" t="str">
        <f ca="1">IF(E99=12,VLOOKUP(J99,'12 лет'!$M$4:$O$75,3),IF(E99=11,VLOOKUP(J99,'11 лет'!$O$3:$S$76,5),IF(E99=13,VLOOKUP(J99,'13 лет'!$N$3:$R$75,5), IF(E99=14,VLOOKUP(J99,'14 лет'!$R$3:$W$75,6),""))))</f>
        <v/>
      </c>
      <c r="L99" s="168"/>
      <c r="M99" s="169" t="str">
        <f ca="1">IF(E99&lt;11,"Нет",IF(E99&lt;=11+OR(12),VLOOKUP(L99,'11 лет'!$V$4:$Z$75,5),IF(E99&lt;=13+OR(14)+OR(15),VLOOKUP(L99,'13 лет'!$U$4:$Y$75,5), IF(E99&lt;=16+OR(17),VLOOKUP(L99,'14 лет'!$Z$3:$AD$75,5),""))))</f>
        <v/>
      </c>
      <c r="N99" s="168"/>
      <c r="O99" s="249" t="str">
        <f ca="1">IF(E99=12,VLOOKUP(N99,'12 лет'!$S$4:$U$75,3),IF(E99=11,VLOOKUP(N99,'11 лет'!$X$3:$Z$76,3),IF(E99=13,VLOOKUP(N99,'13 лет'!$W$4:$Y$75,3), IF(E99=14,VLOOKUP(N99,'14 лет'!$AB$3:$AD$75,3),""))))</f>
        <v/>
      </c>
      <c r="P99" s="168"/>
      <c r="Q99" s="249" t="str">
        <f ca="1">IF(E99=12,VLOOKUP(P99,'12 лет'!$R$4:$U$75,4),IF(E99=11,VLOOKUP(P99,'11 лет'!$W$4:$Z$75,4),IF(E99=13,VLOOKUP(P99,'13 лет'!$V$4:$Y$75,4), IF(E99=14, VLOOKUP(P99,'14 лет'!$AA$4:$AD$74,4),""))))</f>
        <v/>
      </c>
      <c r="R99" s="168"/>
      <c r="S99" s="249" t="str">
        <f ca="1">IF(E99=12,VLOOKUP(R99,'12 лет'!$Q$4:$U$75,5),IF(E99=11,VLOOKUP(R99,'11 лет'!$U$4:$Z$75,6),IF(E99=13,VLOOKUP(R99,'13 лет'!$T$4:$Y$75,6), IF(E99=14, VLOOKUP(R99,'14 лет'!$Y$4:$AD$74,6),""))))</f>
        <v/>
      </c>
      <c r="T99" s="171">
        <v>-20</v>
      </c>
      <c r="U99" s="249" t="str">
        <f ca="1" xml:space="preserve"> IF(E99=12,VLOOKUP(T99,'12 лет'!$T$4:$U$75,2),IF(E99=11,VLOOKUP(T99,'11 лет'!$Y$4:$Z$75,2),IF(E99=13,VLOOKUP(T99,'13 лет'!$X$4:$Y$75,2), IF(E99=14,VLOOKUP(T99,'14 лет'!$AC$4:$AD$74,2),""))))</f>
        <v/>
      </c>
      <c r="V99" s="175"/>
      <c r="W99" s="249" t="str">
        <f ca="1">IF(E99=12,VLOOKUP(V99,'12 лет'!$L$4:$O$75,4),IF(E99=11,VLOOKUP(V99,'11 лет'!$Q$3:$S$76,3),IF(E99=13,VLOOKUP(V99,'13 лет'!$P$3:$R$75,3), IF(E99=14, VLOOKUP(V99,'14 лет'!$U$3:$W$74,3),""))))</f>
        <v/>
      </c>
      <c r="X99" s="175"/>
      <c r="Y99" s="169" t="str">
        <f ca="1">IF(E99&lt;=9+OR(10),VLOOKUP(X99,'12 лет'!$P$3:$U$75,6),IF(E99&lt;=11+OR(12),VLOOKUP(X99,'11 лет'!$T$3:$Z$75,7),IF(E99&lt;=13+OR(14)+OR(15),VLOOKUP(X99,'13 лет'!$S$3:$Y$75,7), IF(E99&lt;=16+OR(17),VLOOKUP(X99,'14 лет'!$X$3:$AD$75,7),""))))</f>
        <v/>
      </c>
      <c r="Z99" s="175"/>
      <c r="AA99" s="176" t="str">
        <f ca="1">IF(E99&lt;=9+OR(10),"Нет",IF(E99&lt;=11+OR(12),"Нет",IF(E99&lt;=13+OR(14)+OR(15),"Нет", IF(E99&lt;=16+OR(17), VLOOKUP(Z99,'14 лет'!$V$3:$W$74,2),""))))</f>
        <v/>
      </c>
      <c r="AB99" s="268">
        <f t="shared" ca="1" si="4"/>
        <v>0</v>
      </c>
      <c r="AC99" s="269">
        <f t="shared" ca="1" si="6"/>
        <v>24</v>
      </c>
    </row>
    <row r="100" spans="1:29" ht="15.75">
      <c r="A100" s="108"/>
      <c r="B100" s="109"/>
      <c r="C100" s="110"/>
      <c r="D100" s="110"/>
      <c r="E100" s="267">
        <f t="shared" ca="1" si="5"/>
        <v>125</v>
      </c>
      <c r="F100" s="168"/>
      <c r="G100" s="249" t="str">
        <f ca="1">IF(E100=11,"Нет",IF(E100=12,"Нет",IF(E100=13,VLOOKUP(F100,'13 лет'!$O$3:$R$75,4), IF(E100=14,VLOOKUP(F100,'14 лет'!$T$3:$W$75,4),""))))</f>
        <v/>
      </c>
      <c r="H100" s="170"/>
      <c r="I100" s="169" t="str">
        <f ca="1">IF(E100&lt;=9+OR(10),VLOOKUP(H100,'12 лет'!$B$3:$D$75,3),IF(E100&lt;=11+OR(12),"Нет",IF(E100&lt;=13+OR(14)+OR(15),"Нет",IF(E100&lt;=16+OR(17),VLOOKUP(H100,'14 лет'!$S$3:$W$75,5),""))))</f>
        <v/>
      </c>
      <c r="J100" s="170"/>
      <c r="K100" s="249" t="str">
        <f ca="1">IF(E100=12,VLOOKUP(J100,'12 лет'!$M$4:$O$75,3),IF(E100=11,VLOOKUP(J100,'11 лет'!$O$3:$S$76,5),IF(E100=13,VLOOKUP(J100,'13 лет'!$N$3:$R$75,5), IF(E100=14,VLOOKUP(J100,'14 лет'!$R$3:$W$75,6),""))))</f>
        <v/>
      </c>
      <c r="L100" s="168"/>
      <c r="M100" s="169" t="str">
        <f ca="1">IF(E100&lt;11,"Нет",IF(E100&lt;=11+OR(12),VLOOKUP(L100,'11 лет'!$V$4:$Z$75,5),IF(E100&lt;=13+OR(14)+OR(15),VLOOKUP(L100,'13 лет'!$U$4:$Y$75,5), IF(E100&lt;=16+OR(17),VLOOKUP(L100,'14 лет'!$Z$3:$AD$75,5),""))))</f>
        <v/>
      </c>
      <c r="N100" s="168"/>
      <c r="O100" s="249" t="str">
        <f ca="1">IF(E100=12,VLOOKUP(N100,'12 лет'!$S$4:$U$75,3),IF(E100=11,VLOOKUP(N100,'11 лет'!$X$3:$Z$76,3),IF(E100=13,VLOOKUP(N100,'13 лет'!$W$4:$Y$75,3), IF(E100=14,VLOOKUP(N100,'14 лет'!$AB$3:$AD$75,3),""))))</f>
        <v/>
      </c>
      <c r="P100" s="168"/>
      <c r="Q100" s="249" t="str">
        <f ca="1">IF(E100=12,VLOOKUP(P100,'12 лет'!$R$4:$U$75,4),IF(E100=11,VLOOKUP(P100,'11 лет'!$W$4:$Z$75,4),IF(E100=13,VLOOKUP(P100,'13 лет'!$V$4:$Y$75,4), IF(E100=14, VLOOKUP(P100,'14 лет'!$AA$4:$AD$74,4),""))))</f>
        <v/>
      </c>
      <c r="R100" s="168"/>
      <c r="S100" s="249" t="str">
        <f ca="1">IF(E100=12,VLOOKUP(R100,'12 лет'!$Q$4:$U$75,5),IF(E100=11,VLOOKUP(R100,'11 лет'!$U$4:$Z$75,6),IF(E100=13,VLOOKUP(R100,'13 лет'!$T$4:$Y$75,6), IF(E100=14, VLOOKUP(R100,'14 лет'!$Y$4:$AD$74,6),""))))</f>
        <v/>
      </c>
      <c r="T100" s="171">
        <v>-20</v>
      </c>
      <c r="U100" s="249" t="str">
        <f ca="1" xml:space="preserve"> IF(E100=12,VLOOKUP(T100,'12 лет'!$T$4:$U$75,2),IF(E100=11,VLOOKUP(T100,'11 лет'!$Y$4:$Z$75,2),IF(E100=13,VLOOKUP(T100,'13 лет'!$X$4:$Y$75,2), IF(E100=14,VLOOKUP(T100,'14 лет'!$AC$4:$AD$74,2),""))))</f>
        <v/>
      </c>
      <c r="V100" s="175"/>
      <c r="W100" s="249" t="str">
        <f ca="1">IF(E100=12,VLOOKUP(V100,'12 лет'!$L$4:$O$75,4),IF(E100=11,VLOOKUP(V100,'11 лет'!$Q$3:$S$76,3),IF(E100=13,VLOOKUP(V100,'13 лет'!$P$3:$R$75,3), IF(E100=14, VLOOKUP(V100,'14 лет'!$U$3:$W$74,3),""))))</f>
        <v/>
      </c>
      <c r="X100" s="175"/>
      <c r="Y100" s="169" t="str">
        <f ca="1">IF(E100&lt;=9+OR(10),VLOOKUP(X100,'12 лет'!$P$3:$U$75,6),IF(E100&lt;=11+OR(12),VLOOKUP(X100,'11 лет'!$T$3:$Z$75,7),IF(E100&lt;=13+OR(14)+OR(15),VLOOKUP(X100,'13 лет'!$S$3:$Y$75,7), IF(E100&lt;=16+OR(17),VLOOKUP(X100,'14 лет'!$X$3:$AD$75,7),""))))</f>
        <v/>
      </c>
      <c r="Z100" s="175"/>
      <c r="AA100" s="176" t="str">
        <f ca="1">IF(E100&lt;=9+OR(10),"Нет",IF(E100&lt;=11+OR(12),"Нет",IF(E100&lt;=13+OR(14)+OR(15),"Нет", IF(E100&lt;=16+OR(17), VLOOKUP(Z100,'14 лет'!$V$3:$W$74,2),""))))</f>
        <v/>
      </c>
      <c r="AB100" s="268">
        <f t="shared" ref="AB100:AB124" ca="1" si="7">SUM(G100,K100,M100,O100,Q100,S100,U100,W100,Y100)</f>
        <v>0</v>
      </c>
      <c r="AC100" s="269">
        <f t="shared" ca="1" si="6"/>
        <v>24</v>
      </c>
    </row>
    <row r="101" spans="1:29" ht="15.75">
      <c r="A101" s="108"/>
      <c r="B101" s="109"/>
      <c r="C101" s="110"/>
      <c r="D101" s="110"/>
      <c r="E101" s="267">
        <f t="shared" ca="1" si="5"/>
        <v>125</v>
      </c>
      <c r="F101" s="168"/>
      <c r="G101" s="249" t="str">
        <f ca="1">IF(E101=11,"Нет",IF(E101=12,"Нет",IF(E101=13,VLOOKUP(F101,'13 лет'!$O$3:$R$75,4), IF(E101=14,VLOOKUP(F101,'14 лет'!$T$3:$W$75,4),""))))</f>
        <v/>
      </c>
      <c r="H101" s="170"/>
      <c r="I101" s="169" t="str">
        <f ca="1">IF(E101&lt;=9+OR(10),VLOOKUP(H101,'12 лет'!$B$3:$D$75,3),IF(E101&lt;=11+OR(12),"Нет",IF(E101&lt;=13+OR(14)+OR(15),"Нет",IF(E101&lt;=16+OR(17),VLOOKUP(H101,'14 лет'!$S$3:$W$75,5),""))))</f>
        <v/>
      </c>
      <c r="J101" s="170"/>
      <c r="K101" s="249" t="str">
        <f ca="1">IF(E101=12,VLOOKUP(J101,'12 лет'!$M$4:$O$75,3),IF(E101=11,VLOOKUP(J101,'11 лет'!$O$3:$S$76,5),IF(E101=13,VLOOKUP(J101,'13 лет'!$N$3:$R$75,5), IF(E101=14,VLOOKUP(J101,'14 лет'!$R$3:$W$75,6),""))))</f>
        <v/>
      </c>
      <c r="L101" s="168"/>
      <c r="M101" s="169" t="str">
        <f ca="1">IF(E101&lt;11,"Нет",IF(E101&lt;=11+OR(12),VLOOKUP(L101,'11 лет'!$V$4:$Z$75,5),IF(E101&lt;=13+OR(14)+OR(15),VLOOKUP(L101,'13 лет'!$U$4:$Y$75,5), IF(E101&lt;=16+OR(17),VLOOKUP(L101,'14 лет'!$Z$3:$AD$75,5),""))))</f>
        <v/>
      </c>
      <c r="N101" s="168"/>
      <c r="O101" s="249" t="str">
        <f ca="1">IF(E101=12,VLOOKUP(N101,'12 лет'!$S$4:$U$75,3),IF(E101=11,VLOOKUP(N101,'11 лет'!$X$3:$Z$76,3),IF(E101=13,VLOOKUP(N101,'13 лет'!$W$4:$Y$75,3), IF(E101=14,VLOOKUP(N101,'14 лет'!$AB$3:$AD$75,3),""))))</f>
        <v/>
      </c>
      <c r="P101" s="168"/>
      <c r="Q101" s="249" t="str">
        <f ca="1">IF(E101=12,VLOOKUP(P101,'12 лет'!$R$4:$U$75,4),IF(E101=11,VLOOKUP(P101,'11 лет'!$W$4:$Z$75,4),IF(E101=13,VLOOKUP(P101,'13 лет'!$V$4:$Y$75,4), IF(E101=14, VLOOKUP(P101,'14 лет'!$AA$4:$AD$74,4),""))))</f>
        <v/>
      </c>
      <c r="R101" s="168"/>
      <c r="S101" s="249" t="str">
        <f ca="1">IF(E101=12,VLOOKUP(R101,'12 лет'!$Q$4:$U$75,5),IF(E101=11,VLOOKUP(R101,'11 лет'!$U$4:$Z$75,6),IF(E101=13,VLOOKUP(R101,'13 лет'!$T$4:$Y$75,6), IF(E101=14, VLOOKUP(R101,'14 лет'!$Y$4:$AD$74,6),""))))</f>
        <v/>
      </c>
      <c r="T101" s="171">
        <v>-20</v>
      </c>
      <c r="U101" s="249" t="str">
        <f ca="1" xml:space="preserve"> IF(E101=12,VLOOKUP(T101,'12 лет'!$T$4:$U$75,2),IF(E101=11,VLOOKUP(T101,'11 лет'!$Y$4:$Z$75,2),IF(E101=13,VLOOKUP(T101,'13 лет'!$X$4:$Y$75,2), IF(E101=14,VLOOKUP(T101,'14 лет'!$AC$4:$AD$74,2),""))))</f>
        <v/>
      </c>
      <c r="V101" s="175"/>
      <c r="W101" s="249" t="str">
        <f ca="1">IF(E101=12,VLOOKUP(V101,'12 лет'!$L$4:$O$75,4),IF(E101=11,VLOOKUP(V101,'11 лет'!$Q$3:$S$76,3),IF(E101=13,VLOOKUP(V101,'13 лет'!$P$3:$R$75,3), IF(E101=14, VLOOKUP(V101,'14 лет'!$U$3:$W$74,3),""))))</f>
        <v/>
      </c>
      <c r="X101" s="175"/>
      <c r="Y101" s="169" t="str">
        <f ca="1">IF(E101&lt;=9+OR(10),VLOOKUP(X101,'12 лет'!$P$3:$U$75,6),IF(E101&lt;=11+OR(12),VLOOKUP(X101,'11 лет'!$T$3:$Z$75,7),IF(E101&lt;=13+OR(14)+OR(15),VLOOKUP(X101,'13 лет'!$S$3:$Y$75,7), IF(E101&lt;=16+OR(17),VLOOKUP(X101,'14 лет'!$X$3:$AD$75,7),""))))</f>
        <v/>
      </c>
      <c r="Z101" s="175"/>
      <c r="AA101" s="176" t="str">
        <f ca="1">IF(E101&lt;=9+OR(10),"Нет",IF(E101&lt;=11+OR(12),"Нет",IF(E101&lt;=13+OR(14)+OR(15),"Нет", IF(E101&lt;=16+OR(17), VLOOKUP(Z101,'14 лет'!$V$3:$W$74,2),""))))</f>
        <v/>
      </c>
      <c r="AB101" s="268">
        <f t="shared" ca="1" si="7"/>
        <v>0</v>
      </c>
      <c r="AC101" s="269">
        <f t="shared" ca="1" si="6"/>
        <v>24</v>
      </c>
    </row>
    <row r="102" spans="1:29" ht="15.75">
      <c r="A102" s="108"/>
      <c r="B102" s="109"/>
      <c r="C102" s="110"/>
      <c r="D102" s="110"/>
      <c r="E102" s="267">
        <f t="shared" ca="1" si="5"/>
        <v>125</v>
      </c>
      <c r="F102" s="168"/>
      <c r="G102" s="249" t="str">
        <f ca="1">IF(E102=11,"Нет",IF(E102=12,"Нет",IF(E102=13,VLOOKUP(F102,'13 лет'!$O$3:$R$75,4), IF(E102=14,VLOOKUP(F102,'14 лет'!$T$3:$W$75,4),""))))</f>
        <v/>
      </c>
      <c r="H102" s="170"/>
      <c r="I102" s="169" t="str">
        <f ca="1">IF(E102&lt;=9+OR(10),VLOOKUP(H102,'12 лет'!$B$3:$D$75,3),IF(E102&lt;=11+OR(12),"Нет",IF(E102&lt;=13+OR(14)+OR(15),"Нет",IF(E102&lt;=16+OR(17),VLOOKUP(H102,'14 лет'!$S$3:$W$75,5),""))))</f>
        <v/>
      </c>
      <c r="J102" s="170"/>
      <c r="K102" s="249" t="str">
        <f ca="1">IF(E102=12,VLOOKUP(J102,'12 лет'!$M$4:$O$75,3),IF(E102=11,VLOOKUP(J102,'11 лет'!$O$3:$S$76,5),IF(E102=13,VLOOKUP(J102,'13 лет'!$N$3:$R$75,5), IF(E102=14,VLOOKUP(J102,'14 лет'!$R$3:$W$75,6),""))))</f>
        <v/>
      </c>
      <c r="L102" s="168"/>
      <c r="M102" s="169" t="str">
        <f ca="1">IF(E102&lt;11,"Нет",IF(E102&lt;=11+OR(12),VLOOKUP(L102,'11 лет'!$V$4:$Z$75,5),IF(E102&lt;=13+OR(14)+OR(15),VLOOKUP(L102,'13 лет'!$U$4:$Y$75,5), IF(E102&lt;=16+OR(17),VLOOKUP(L102,'14 лет'!$Z$3:$AD$75,5),""))))</f>
        <v/>
      </c>
      <c r="N102" s="168"/>
      <c r="O102" s="249" t="str">
        <f ca="1">IF(E102=12,VLOOKUP(N102,'12 лет'!$S$4:$U$75,3),IF(E102=11,VLOOKUP(N102,'11 лет'!$X$3:$Z$76,3),IF(E102=13,VLOOKUP(N102,'13 лет'!$W$4:$Y$75,3), IF(E102=14,VLOOKUP(N102,'14 лет'!$AB$3:$AD$75,3),""))))</f>
        <v/>
      </c>
      <c r="P102" s="168"/>
      <c r="Q102" s="249" t="str">
        <f ca="1">IF(E102=12,VLOOKUP(P102,'12 лет'!$R$4:$U$75,4),IF(E102=11,VLOOKUP(P102,'11 лет'!$W$4:$Z$75,4),IF(E102=13,VLOOKUP(P102,'13 лет'!$V$4:$Y$75,4), IF(E102=14, VLOOKUP(P102,'14 лет'!$AA$4:$AD$74,4),""))))</f>
        <v/>
      </c>
      <c r="R102" s="168"/>
      <c r="S102" s="249" t="str">
        <f ca="1">IF(E102=12,VLOOKUP(R102,'12 лет'!$Q$4:$U$75,5),IF(E102=11,VLOOKUP(R102,'11 лет'!$U$4:$Z$75,6),IF(E102=13,VLOOKUP(R102,'13 лет'!$T$4:$Y$75,6), IF(E102=14, VLOOKUP(R102,'14 лет'!$Y$4:$AD$74,6),""))))</f>
        <v/>
      </c>
      <c r="T102" s="171">
        <v>-20</v>
      </c>
      <c r="U102" s="249" t="str">
        <f ca="1" xml:space="preserve"> IF(E102=12,VLOOKUP(T102,'12 лет'!$T$4:$U$75,2),IF(E102=11,VLOOKUP(T102,'11 лет'!$Y$4:$Z$75,2),IF(E102=13,VLOOKUP(T102,'13 лет'!$X$4:$Y$75,2), IF(E102=14,VLOOKUP(T102,'14 лет'!$AC$4:$AD$74,2),""))))</f>
        <v/>
      </c>
      <c r="V102" s="175"/>
      <c r="W102" s="249" t="str">
        <f ca="1">IF(E102=12,VLOOKUP(V102,'12 лет'!$L$4:$O$75,4),IF(E102=11,VLOOKUP(V102,'11 лет'!$Q$3:$S$76,3),IF(E102=13,VLOOKUP(V102,'13 лет'!$P$3:$R$75,3), IF(E102=14, VLOOKUP(V102,'14 лет'!$U$3:$W$74,3),""))))</f>
        <v/>
      </c>
      <c r="X102" s="175"/>
      <c r="Y102" s="169" t="str">
        <f ca="1">IF(E102&lt;=9+OR(10),VLOOKUP(X102,'12 лет'!$P$3:$U$75,6),IF(E102&lt;=11+OR(12),VLOOKUP(X102,'11 лет'!$T$3:$Z$75,7),IF(E102&lt;=13+OR(14)+OR(15),VLOOKUP(X102,'13 лет'!$S$3:$Y$75,7), IF(E102&lt;=16+OR(17),VLOOKUP(X102,'14 лет'!$X$3:$AD$75,7),""))))</f>
        <v/>
      </c>
      <c r="Z102" s="175"/>
      <c r="AA102" s="176" t="str">
        <f ca="1">IF(E102&lt;=9+OR(10),"Нет",IF(E102&lt;=11+OR(12),"Нет",IF(E102&lt;=13+OR(14)+OR(15),"Нет", IF(E102&lt;=16+OR(17), VLOOKUP(Z102,'14 лет'!$V$3:$W$74,2),""))))</f>
        <v/>
      </c>
      <c r="AB102" s="268">
        <f t="shared" ca="1" si="7"/>
        <v>0</v>
      </c>
      <c r="AC102" s="269">
        <f t="shared" ca="1" si="6"/>
        <v>24</v>
      </c>
    </row>
    <row r="103" spans="1:29" ht="15.75">
      <c r="A103" s="108"/>
      <c r="B103" s="109"/>
      <c r="C103" s="110"/>
      <c r="D103" s="110"/>
      <c r="E103" s="267">
        <f t="shared" ca="1" si="5"/>
        <v>125</v>
      </c>
      <c r="F103" s="168"/>
      <c r="G103" s="249" t="str">
        <f ca="1">IF(E103=11,"Нет",IF(E103=12,"Нет",IF(E103=13,VLOOKUP(F103,'13 лет'!$O$3:$R$75,4), IF(E103=14,VLOOKUP(F103,'14 лет'!$T$3:$W$75,4),""))))</f>
        <v/>
      </c>
      <c r="H103" s="170"/>
      <c r="I103" s="169" t="str">
        <f ca="1">IF(E103&lt;=9+OR(10),VLOOKUP(H103,'12 лет'!$B$3:$D$75,3),IF(E103&lt;=11+OR(12),"Нет",IF(E103&lt;=13+OR(14)+OR(15),"Нет",IF(E103&lt;=16+OR(17),VLOOKUP(H103,'14 лет'!$S$3:$W$75,5),""))))</f>
        <v/>
      </c>
      <c r="J103" s="170"/>
      <c r="K103" s="249" t="str">
        <f ca="1">IF(E103=12,VLOOKUP(J103,'12 лет'!$M$4:$O$75,3),IF(E103=11,VLOOKUP(J103,'11 лет'!$O$3:$S$76,5),IF(E103=13,VLOOKUP(J103,'13 лет'!$N$3:$R$75,5), IF(E103=14,VLOOKUP(J103,'14 лет'!$R$3:$W$75,6),""))))</f>
        <v/>
      </c>
      <c r="L103" s="168"/>
      <c r="M103" s="169" t="str">
        <f ca="1">IF(E103&lt;11,"Нет",IF(E103&lt;=11+OR(12),VLOOKUP(L103,'11 лет'!$V$4:$Z$75,5),IF(E103&lt;=13+OR(14)+OR(15),VLOOKUP(L103,'13 лет'!$U$4:$Y$75,5), IF(E103&lt;=16+OR(17),VLOOKUP(L103,'14 лет'!$Z$3:$AD$75,5),""))))</f>
        <v/>
      </c>
      <c r="N103" s="168"/>
      <c r="O103" s="249" t="str">
        <f ca="1">IF(E103=12,VLOOKUP(N103,'12 лет'!$S$4:$U$75,3),IF(E103=11,VLOOKUP(N103,'11 лет'!$X$3:$Z$76,3),IF(E103=13,VLOOKUP(N103,'13 лет'!$W$4:$Y$75,3), IF(E103=14,VLOOKUP(N103,'14 лет'!$AB$3:$AD$75,3),""))))</f>
        <v/>
      </c>
      <c r="P103" s="168"/>
      <c r="Q103" s="249" t="str">
        <f ca="1">IF(E103=12,VLOOKUP(P103,'12 лет'!$R$4:$U$75,4),IF(E103=11,VLOOKUP(P103,'11 лет'!$W$4:$Z$75,4),IF(E103=13,VLOOKUP(P103,'13 лет'!$V$4:$Y$75,4), IF(E103=14, VLOOKUP(P103,'14 лет'!$AA$4:$AD$74,4),""))))</f>
        <v/>
      </c>
      <c r="R103" s="168"/>
      <c r="S103" s="249" t="str">
        <f ca="1">IF(E103=12,VLOOKUP(R103,'12 лет'!$Q$4:$U$75,5),IF(E103=11,VLOOKUP(R103,'11 лет'!$U$4:$Z$75,6),IF(E103=13,VLOOKUP(R103,'13 лет'!$T$4:$Y$75,6), IF(E103=14, VLOOKUP(R103,'14 лет'!$Y$4:$AD$74,6),""))))</f>
        <v/>
      </c>
      <c r="T103" s="171">
        <v>-20</v>
      </c>
      <c r="U103" s="249" t="str">
        <f ca="1" xml:space="preserve"> IF(E103=12,VLOOKUP(T103,'12 лет'!$T$4:$U$75,2),IF(E103=11,VLOOKUP(T103,'11 лет'!$Y$4:$Z$75,2),IF(E103=13,VLOOKUP(T103,'13 лет'!$X$4:$Y$75,2), IF(E103=14,VLOOKUP(T103,'14 лет'!$AC$4:$AD$74,2),""))))</f>
        <v/>
      </c>
      <c r="V103" s="175"/>
      <c r="W103" s="249" t="str">
        <f ca="1">IF(E103=12,VLOOKUP(V103,'12 лет'!$L$4:$O$75,4),IF(E103=11,VLOOKUP(V103,'11 лет'!$Q$3:$S$76,3),IF(E103=13,VLOOKUP(V103,'13 лет'!$P$3:$R$75,3), IF(E103=14, VLOOKUP(V103,'14 лет'!$U$3:$W$74,3),""))))</f>
        <v/>
      </c>
      <c r="X103" s="175"/>
      <c r="Y103" s="169" t="str">
        <f ca="1">IF(E103&lt;=9+OR(10),VLOOKUP(X103,'12 лет'!$P$3:$U$75,6),IF(E103&lt;=11+OR(12),VLOOKUP(X103,'11 лет'!$T$3:$Z$75,7),IF(E103&lt;=13+OR(14)+OR(15),VLOOKUP(X103,'13 лет'!$S$3:$Y$75,7), IF(E103&lt;=16+OR(17),VLOOKUP(X103,'14 лет'!$X$3:$AD$75,7),""))))</f>
        <v/>
      </c>
      <c r="Z103" s="175"/>
      <c r="AA103" s="176" t="str">
        <f ca="1">IF(E103&lt;=9+OR(10),"Нет",IF(E103&lt;=11+OR(12),"Нет",IF(E103&lt;=13+OR(14)+OR(15),"Нет", IF(E103&lt;=16+OR(17), VLOOKUP(Z103,'14 лет'!$V$3:$W$74,2),""))))</f>
        <v/>
      </c>
      <c r="AB103" s="268">
        <f t="shared" ca="1" si="7"/>
        <v>0</v>
      </c>
      <c r="AC103" s="269">
        <f t="shared" ca="1" si="6"/>
        <v>24</v>
      </c>
    </row>
    <row r="104" spans="1:29" ht="15.75">
      <c r="A104" s="108"/>
      <c r="B104" s="109"/>
      <c r="C104" s="110"/>
      <c r="D104" s="110"/>
      <c r="E104" s="267">
        <f t="shared" ca="1" si="5"/>
        <v>125</v>
      </c>
      <c r="F104" s="168"/>
      <c r="G104" s="249" t="str">
        <f ca="1">IF(E104=11,"Нет",IF(E104=12,"Нет",IF(E104=13,VLOOKUP(F104,'13 лет'!$O$3:$R$75,4), IF(E104=14,VLOOKUP(F104,'14 лет'!$T$3:$W$75,4),""))))</f>
        <v/>
      </c>
      <c r="H104" s="170"/>
      <c r="I104" s="169" t="str">
        <f ca="1">IF(E104&lt;=9+OR(10),VLOOKUP(H104,'12 лет'!$B$3:$D$75,3),IF(E104&lt;=11+OR(12),"Нет",IF(E104&lt;=13+OR(14)+OR(15),"Нет",IF(E104&lt;=16+OR(17),VLOOKUP(H104,'14 лет'!$S$3:$W$75,5),""))))</f>
        <v/>
      </c>
      <c r="J104" s="170"/>
      <c r="K104" s="249" t="str">
        <f ca="1">IF(E104=12,VLOOKUP(J104,'12 лет'!$M$4:$O$75,3),IF(E104=11,VLOOKUP(J104,'11 лет'!$O$3:$S$76,5),IF(E104=13,VLOOKUP(J104,'13 лет'!$N$3:$R$75,5), IF(E104=14,VLOOKUP(J104,'14 лет'!$R$3:$W$75,6),""))))</f>
        <v/>
      </c>
      <c r="L104" s="168"/>
      <c r="M104" s="169" t="str">
        <f ca="1">IF(E104&lt;11,"Нет",IF(E104&lt;=11+OR(12),VLOOKUP(L104,'11 лет'!$V$4:$Z$75,5),IF(E104&lt;=13+OR(14)+OR(15),VLOOKUP(L104,'13 лет'!$U$4:$Y$75,5), IF(E104&lt;=16+OR(17),VLOOKUP(L104,'14 лет'!$Z$3:$AD$75,5),""))))</f>
        <v/>
      </c>
      <c r="N104" s="168"/>
      <c r="O104" s="249" t="str">
        <f ca="1">IF(E104=12,VLOOKUP(N104,'12 лет'!$S$4:$U$75,3),IF(E104=11,VLOOKUP(N104,'11 лет'!$X$3:$Z$76,3),IF(E104=13,VLOOKUP(N104,'13 лет'!$W$4:$Y$75,3), IF(E104=14,VLOOKUP(N104,'14 лет'!$AB$3:$AD$75,3),""))))</f>
        <v/>
      </c>
      <c r="P104" s="168"/>
      <c r="Q104" s="249" t="str">
        <f ca="1">IF(E104=12,VLOOKUP(P104,'12 лет'!$R$4:$U$75,4),IF(E104=11,VLOOKUP(P104,'11 лет'!$W$4:$Z$75,4),IF(E104=13,VLOOKUP(P104,'13 лет'!$V$4:$Y$75,4), IF(E104=14, VLOOKUP(P104,'14 лет'!$AA$4:$AD$74,4),""))))</f>
        <v/>
      </c>
      <c r="R104" s="168"/>
      <c r="S104" s="249" t="str">
        <f ca="1">IF(E104=12,VLOOKUP(R104,'12 лет'!$Q$4:$U$75,5),IF(E104=11,VLOOKUP(R104,'11 лет'!$U$4:$Z$75,6),IF(E104=13,VLOOKUP(R104,'13 лет'!$T$4:$Y$75,6), IF(E104=14, VLOOKUP(R104,'14 лет'!$Y$4:$AD$74,6),""))))</f>
        <v/>
      </c>
      <c r="T104" s="171">
        <v>-20</v>
      </c>
      <c r="U104" s="249" t="str">
        <f ca="1" xml:space="preserve"> IF(E104=12,VLOOKUP(T104,'12 лет'!$T$4:$U$75,2),IF(E104=11,VLOOKUP(T104,'11 лет'!$Y$4:$Z$75,2),IF(E104=13,VLOOKUP(T104,'13 лет'!$X$4:$Y$75,2), IF(E104=14,VLOOKUP(T104,'14 лет'!$AC$4:$AD$74,2),""))))</f>
        <v/>
      </c>
      <c r="V104" s="175"/>
      <c r="W104" s="249" t="str">
        <f ca="1">IF(E104=12,VLOOKUP(V104,'12 лет'!$L$4:$O$75,4),IF(E104=11,VLOOKUP(V104,'11 лет'!$Q$3:$S$76,3),IF(E104=13,VLOOKUP(V104,'13 лет'!$P$3:$R$75,3), IF(E104=14, VLOOKUP(V104,'14 лет'!$U$3:$W$74,3),""))))</f>
        <v/>
      </c>
      <c r="X104" s="175"/>
      <c r="Y104" s="169" t="str">
        <f ca="1">IF(E104&lt;=9+OR(10),VLOOKUP(X104,'12 лет'!$P$3:$U$75,6),IF(E104&lt;=11+OR(12),VLOOKUP(X104,'11 лет'!$T$3:$Z$75,7),IF(E104&lt;=13+OR(14)+OR(15),VLOOKUP(X104,'13 лет'!$S$3:$Y$75,7), IF(E104&lt;=16+OR(17),VLOOKUP(X104,'14 лет'!$X$3:$AD$75,7),""))))</f>
        <v/>
      </c>
      <c r="Z104" s="175"/>
      <c r="AA104" s="176" t="str">
        <f ca="1">IF(E104&lt;=9+OR(10),"Нет",IF(E104&lt;=11+OR(12),"Нет",IF(E104&lt;=13+OR(14)+OR(15),"Нет", IF(E104&lt;=16+OR(17), VLOOKUP(Z104,'14 лет'!$V$3:$W$74,2),""))))</f>
        <v/>
      </c>
      <c r="AB104" s="268">
        <f t="shared" ca="1" si="7"/>
        <v>0</v>
      </c>
      <c r="AC104" s="269">
        <f t="shared" ca="1" si="6"/>
        <v>24</v>
      </c>
    </row>
    <row r="105" spans="1:29" ht="15.75">
      <c r="A105" s="108"/>
      <c r="B105" s="109"/>
      <c r="C105" s="110"/>
      <c r="D105" s="110"/>
      <c r="E105" s="267">
        <f t="shared" ca="1" si="5"/>
        <v>125</v>
      </c>
      <c r="F105" s="168"/>
      <c r="G105" s="249" t="str">
        <f ca="1">IF(E105=11,"Нет",IF(E105=12,"Нет",IF(E105=13,VLOOKUP(F105,'13 лет'!$O$3:$R$75,4), IF(E105=14,VLOOKUP(F105,'14 лет'!$T$3:$W$75,4),""))))</f>
        <v/>
      </c>
      <c r="H105" s="170"/>
      <c r="I105" s="169" t="str">
        <f ca="1">IF(E105&lt;=9+OR(10),VLOOKUP(H105,'12 лет'!$B$3:$D$75,3),IF(E105&lt;=11+OR(12),"Нет",IF(E105&lt;=13+OR(14)+OR(15),"Нет",IF(E105&lt;=16+OR(17),VLOOKUP(H105,'14 лет'!$S$3:$W$75,5),""))))</f>
        <v/>
      </c>
      <c r="J105" s="170"/>
      <c r="K105" s="249" t="str">
        <f ca="1">IF(E105=12,VLOOKUP(J105,'12 лет'!$M$4:$O$75,3),IF(E105=11,VLOOKUP(J105,'11 лет'!$O$3:$S$76,5),IF(E105=13,VLOOKUP(J105,'13 лет'!$N$3:$R$75,5), IF(E105=14,VLOOKUP(J105,'14 лет'!$R$3:$W$75,6),""))))</f>
        <v/>
      </c>
      <c r="L105" s="168"/>
      <c r="M105" s="169" t="str">
        <f ca="1">IF(E105&lt;11,"Нет",IF(E105&lt;=11+OR(12),VLOOKUP(L105,'11 лет'!$V$4:$Z$75,5),IF(E105&lt;=13+OR(14)+OR(15),VLOOKUP(L105,'13 лет'!$U$4:$Y$75,5), IF(E105&lt;=16+OR(17),VLOOKUP(L105,'14 лет'!$Z$3:$AD$75,5),""))))</f>
        <v/>
      </c>
      <c r="N105" s="168"/>
      <c r="O105" s="249" t="str">
        <f ca="1">IF(E105=12,VLOOKUP(N105,'12 лет'!$S$4:$U$75,3),IF(E105=11,VLOOKUP(N105,'11 лет'!$X$3:$Z$76,3),IF(E105=13,VLOOKUP(N105,'13 лет'!$W$4:$Y$75,3), IF(E105=14,VLOOKUP(N105,'14 лет'!$AB$3:$AD$75,3),""))))</f>
        <v/>
      </c>
      <c r="P105" s="168"/>
      <c r="Q105" s="249" t="str">
        <f ca="1">IF(E105=12,VLOOKUP(P105,'12 лет'!$R$4:$U$75,4),IF(E105=11,VLOOKUP(P105,'11 лет'!$W$4:$Z$75,4),IF(E105=13,VLOOKUP(P105,'13 лет'!$V$4:$Y$75,4), IF(E105=14, VLOOKUP(P105,'14 лет'!$AA$4:$AD$74,4),""))))</f>
        <v/>
      </c>
      <c r="R105" s="168"/>
      <c r="S105" s="249" t="str">
        <f ca="1">IF(E105=12,VLOOKUP(R105,'12 лет'!$Q$4:$U$75,5),IF(E105=11,VLOOKUP(R105,'11 лет'!$U$4:$Z$75,6),IF(E105=13,VLOOKUP(R105,'13 лет'!$T$4:$Y$75,6), IF(E105=14, VLOOKUP(R105,'14 лет'!$Y$4:$AD$74,6),""))))</f>
        <v/>
      </c>
      <c r="T105" s="171">
        <v>-20</v>
      </c>
      <c r="U105" s="249" t="str">
        <f ca="1" xml:space="preserve"> IF(E105=12,VLOOKUP(T105,'12 лет'!$T$4:$U$75,2),IF(E105=11,VLOOKUP(T105,'11 лет'!$Y$4:$Z$75,2),IF(E105=13,VLOOKUP(T105,'13 лет'!$X$4:$Y$75,2), IF(E105=14,VLOOKUP(T105,'14 лет'!$AC$4:$AD$74,2),""))))</f>
        <v/>
      </c>
      <c r="V105" s="175"/>
      <c r="W105" s="249" t="str">
        <f ca="1">IF(E105=12,VLOOKUP(V105,'12 лет'!$L$4:$O$75,4),IF(E105=11,VLOOKUP(V105,'11 лет'!$Q$3:$S$76,3),IF(E105=13,VLOOKUP(V105,'13 лет'!$P$3:$R$75,3), IF(E105=14, VLOOKUP(V105,'14 лет'!$U$3:$W$74,3),""))))</f>
        <v/>
      </c>
      <c r="X105" s="175"/>
      <c r="Y105" s="169" t="str">
        <f ca="1">IF(E105&lt;=9+OR(10),VLOOKUP(X105,'12 лет'!$P$3:$U$75,6),IF(E105&lt;=11+OR(12),VLOOKUP(X105,'11 лет'!$T$3:$Z$75,7),IF(E105&lt;=13+OR(14)+OR(15),VLOOKUP(X105,'13 лет'!$S$3:$Y$75,7), IF(E105&lt;=16+OR(17),VLOOKUP(X105,'14 лет'!$X$3:$AD$75,7),""))))</f>
        <v/>
      </c>
      <c r="Z105" s="175"/>
      <c r="AA105" s="176" t="str">
        <f ca="1">IF(E105&lt;=9+OR(10),"Нет",IF(E105&lt;=11+OR(12),"Нет",IF(E105&lt;=13+OR(14)+OR(15),"Нет", IF(E105&lt;=16+OR(17), VLOOKUP(Z105,'14 лет'!$V$3:$W$74,2),""))))</f>
        <v/>
      </c>
      <c r="AB105" s="268">
        <f t="shared" ca="1" si="7"/>
        <v>0</v>
      </c>
      <c r="AC105" s="269">
        <f t="shared" ca="1" si="6"/>
        <v>24</v>
      </c>
    </row>
    <row r="106" spans="1:29" ht="15.75">
      <c r="A106" s="108"/>
      <c r="B106" s="109"/>
      <c r="C106" s="110"/>
      <c r="D106" s="110"/>
      <c r="E106" s="267">
        <f t="shared" ca="1" si="5"/>
        <v>125</v>
      </c>
      <c r="F106" s="168"/>
      <c r="G106" s="249" t="str">
        <f ca="1">IF(E106=11,"Нет",IF(E106=12,"Нет",IF(E106=13,VLOOKUP(F106,'13 лет'!$O$3:$R$75,4), IF(E106=14,VLOOKUP(F106,'14 лет'!$T$3:$W$75,4),""))))</f>
        <v/>
      </c>
      <c r="H106" s="170"/>
      <c r="I106" s="169" t="str">
        <f ca="1">IF(E106&lt;=9+OR(10),VLOOKUP(H106,'12 лет'!$B$3:$D$75,3),IF(E106&lt;=11+OR(12),"Нет",IF(E106&lt;=13+OR(14)+OR(15),"Нет",IF(E106&lt;=16+OR(17),VLOOKUP(H106,'14 лет'!$S$3:$W$75,5),""))))</f>
        <v/>
      </c>
      <c r="J106" s="170"/>
      <c r="K106" s="249" t="str">
        <f ca="1">IF(E106=12,VLOOKUP(J106,'12 лет'!$M$4:$O$75,3),IF(E106=11,VLOOKUP(J106,'11 лет'!$O$3:$S$76,5),IF(E106=13,VLOOKUP(J106,'13 лет'!$N$3:$R$75,5), IF(E106=14,VLOOKUP(J106,'14 лет'!$R$3:$W$75,6),""))))</f>
        <v/>
      </c>
      <c r="L106" s="168"/>
      <c r="M106" s="169" t="str">
        <f ca="1">IF(E106&lt;11,"Нет",IF(E106&lt;=11+OR(12),VLOOKUP(L106,'11 лет'!$V$4:$Z$75,5),IF(E106&lt;=13+OR(14)+OR(15),VLOOKUP(L106,'13 лет'!$U$4:$Y$75,5), IF(E106&lt;=16+OR(17),VLOOKUP(L106,'14 лет'!$Z$3:$AD$75,5),""))))</f>
        <v/>
      </c>
      <c r="N106" s="168"/>
      <c r="O106" s="249" t="str">
        <f ca="1">IF(E106=12,VLOOKUP(N106,'12 лет'!$S$4:$U$75,3),IF(E106=11,VLOOKUP(N106,'11 лет'!$X$3:$Z$76,3),IF(E106=13,VLOOKUP(N106,'13 лет'!$W$4:$Y$75,3), IF(E106=14,VLOOKUP(N106,'14 лет'!$AB$3:$AD$75,3),""))))</f>
        <v/>
      </c>
      <c r="P106" s="168"/>
      <c r="Q106" s="249" t="str">
        <f ca="1">IF(E106=12,VLOOKUP(P106,'12 лет'!$R$4:$U$75,4),IF(E106=11,VLOOKUP(P106,'11 лет'!$W$4:$Z$75,4),IF(E106=13,VLOOKUP(P106,'13 лет'!$V$4:$Y$75,4), IF(E106=14, VLOOKUP(P106,'14 лет'!$AA$4:$AD$74,4),""))))</f>
        <v/>
      </c>
      <c r="R106" s="168"/>
      <c r="S106" s="249" t="str">
        <f ca="1">IF(E106=12,VLOOKUP(R106,'12 лет'!$Q$4:$U$75,5),IF(E106=11,VLOOKUP(R106,'11 лет'!$U$4:$Z$75,6),IF(E106=13,VLOOKUP(R106,'13 лет'!$T$4:$Y$75,6), IF(E106=14, VLOOKUP(R106,'14 лет'!$Y$4:$AD$74,6),""))))</f>
        <v/>
      </c>
      <c r="T106" s="171">
        <v>-20</v>
      </c>
      <c r="U106" s="249" t="str">
        <f ca="1" xml:space="preserve"> IF(E106=12,VLOOKUP(T106,'12 лет'!$T$4:$U$75,2),IF(E106=11,VLOOKUP(T106,'11 лет'!$Y$4:$Z$75,2),IF(E106=13,VLOOKUP(T106,'13 лет'!$X$4:$Y$75,2), IF(E106=14,VLOOKUP(T106,'14 лет'!$AC$4:$AD$74,2),""))))</f>
        <v/>
      </c>
      <c r="V106" s="175"/>
      <c r="W106" s="249" t="str">
        <f ca="1">IF(E106=12,VLOOKUP(V106,'12 лет'!$L$4:$O$75,4),IF(E106=11,VLOOKUP(V106,'11 лет'!$Q$3:$S$76,3),IF(E106=13,VLOOKUP(V106,'13 лет'!$P$3:$R$75,3), IF(E106=14, VLOOKUP(V106,'14 лет'!$U$3:$W$74,3),""))))</f>
        <v/>
      </c>
      <c r="X106" s="175"/>
      <c r="Y106" s="169" t="str">
        <f ca="1">IF(E106&lt;=9+OR(10),VLOOKUP(X106,'12 лет'!$P$3:$U$75,6),IF(E106&lt;=11+OR(12),VLOOKUP(X106,'11 лет'!$T$3:$Z$75,7),IF(E106&lt;=13+OR(14)+OR(15),VLOOKUP(X106,'13 лет'!$S$3:$Y$75,7), IF(E106&lt;=16+OR(17),VLOOKUP(X106,'14 лет'!$X$3:$AD$75,7),""))))</f>
        <v/>
      </c>
      <c r="Z106" s="175"/>
      <c r="AA106" s="176" t="str">
        <f ca="1">IF(E106&lt;=9+OR(10),"Нет",IF(E106&lt;=11+OR(12),"Нет",IF(E106&lt;=13+OR(14)+OR(15),"Нет", IF(E106&lt;=16+OR(17), VLOOKUP(Z106,'14 лет'!$V$3:$W$74,2),""))))</f>
        <v/>
      </c>
      <c r="AB106" s="268">
        <f t="shared" ca="1" si="7"/>
        <v>0</v>
      </c>
      <c r="AC106" s="269">
        <f t="shared" ca="1" si="6"/>
        <v>24</v>
      </c>
    </row>
    <row r="107" spans="1:29" ht="15.75">
      <c r="A107" s="108"/>
      <c r="B107" s="109"/>
      <c r="C107" s="110"/>
      <c r="D107" s="110"/>
      <c r="E107" s="267">
        <f t="shared" ca="1" si="5"/>
        <v>125</v>
      </c>
      <c r="F107" s="168"/>
      <c r="G107" s="249" t="str">
        <f ca="1">IF(E107=11,"Нет",IF(E107=12,"Нет",IF(E107=13,VLOOKUP(F107,'13 лет'!$O$3:$R$75,4), IF(E107=14,VLOOKUP(F107,'14 лет'!$T$3:$W$75,4),""))))</f>
        <v/>
      </c>
      <c r="H107" s="170"/>
      <c r="I107" s="169" t="str">
        <f ca="1">IF(E107&lt;=9+OR(10),VLOOKUP(H107,'12 лет'!$B$3:$D$75,3),IF(E107&lt;=11+OR(12),"Нет",IF(E107&lt;=13+OR(14)+OR(15),"Нет",IF(E107&lt;=16+OR(17),VLOOKUP(H107,'14 лет'!$S$3:$W$75,5),""))))</f>
        <v/>
      </c>
      <c r="J107" s="170"/>
      <c r="K107" s="249" t="str">
        <f ca="1">IF(E107=12,VLOOKUP(J107,'12 лет'!$M$4:$O$75,3),IF(E107=11,VLOOKUP(J107,'11 лет'!$O$3:$S$76,5),IF(E107=13,VLOOKUP(J107,'13 лет'!$N$3:$R$75,5), IF(E107=14,VLOOKUP(J107,'14 лет'!$R$3:$W$75,6),""))))</f>
        <v/>
      </c>
      <c r="L107" s="168"/>
      <c r="M107" s="169" t="str">
        <f ca="1">IF(E107&lt;11,"Нет",IF(E107&lt;=11+OR(12),VLOOKUP(L107,'11 лет'!$V$4:$Z$75,5),IF(E107&lt;=13+OR(14)+OR(15),VLOOKUP(L107,'13 лет'!$U$4:$Y$75,5), IF(E107&lt;=16+OR(17),VLOOKUP(L107,'14 лет'!$Z$3:$AD$75,5),""))))</f>
        <v/>
      </c>
      <c r="N107" s="168"/>
      <c r="O107" s="249" t="str">
        <f ca="1">IF(E107=12,VLOOKUP(N107,'12 лет'!$S$4:$U$75,3),IF(E107=11,VLOOKUP(N107,'11 лет'!$X$3:$Z$76,3),IF(E107=13,VLOOKUP(N107,'13 лет'!$W$4:$Y$75,3), IF(E107=14,VLOOKUP(N107,'14 лет'!$AB$3:$AD$75,3),""))))</f>
        <v/>
      </c>
      <c r="P107" s="168"/>
      <c r="Q107" s="249" t="str">
        <f ca="1">IF(E107=12,VLOOKUP(P107,'12 лет'!$R$4:$U$75,4),IF(E107=11,VLOOKUP(P107,'11 лет'!$W$4:$Z$75,4),IF(E107=13,VLOOKUP(P107,'13 лет'!$V$4:$Y$75,4), IF(E107=14, VLOOKUP(P107,'14 лет'!$AA$4:$AD$74,4),""))))</f>
        <v/>
      </c>
      <c r="R107" s="168"/>
      <c r="S107" s="249" t="str">
        <f ca="1">IF(E107=12,VLOOKUP(R107,'12 лет'!$Q$4:$U$75,5),IF(E107=11,VLOOKUP(R107,'11 лет'!$U$4:$Z$75,6),IF(E107=13,VLOOKUP(R107,'13 лет'!$T$4:$Y$75,6), IF(E107=14, VLOOKUP(R107,'14 лет'!$Y$4:$AD$74,6),""))))</f>
        <v/>
      </c>
      <c r="T107" s="171">
        <v>-20</v>
      </c>
      <c r="U107" s="249" t="str">
        <f ca="1" xml:space="preserve"> IF(E107=12,VLOOKUP(T107,'12 лет'!$T$4:$U$75,2),IF(E107=11,VLOOKUP(T107,'11 лет'!$Y$4:$Z$75,2),IF(E107=13,VLOOKUP(T107,'13 лет'!$X$4:$Y$75,2), IF(E107=14,VLOOKUP(T107,'14 лет'!$AC$4:$AD$74,2),""))))</f>
        <v/>
      </c>
      <c r="V107" s="175"/>
      <c r="W107" s="249" t="str">
        <f ca="1">IF(E107=12,VLOOKUP(V107,'12 лет'!$L$4:$O$75,4),IF(E107=11,VLOOKUP(V107,'11 лет'!$Q$3:$S$76,3),IF(E107=13,VLOOKUP(V107,'13 лет'!$P$3:$R$75,3), IF(E107=14, VLOOKUP(V107,'14 лет'!$U$3:$W$74,3),""))))</f>
        <v/>
      </c>
      <c r="X107" s="175"/>
      <c r="Y107" s="169" t="str">
        <f ca="1">IF(E107&lt;=9+OR(10),VLOOKUP(X107,'12 лет'!$P$3:$U$75,6),IF(E107&lt;=11+OR(12),VLOOKUP(X107,'11 лет'!$T$3:$Z$75,7),IF(E107&lt;=13+OR(14)+OR(15),VLOOKUP(X107,'13 лет'!$S$3:$Y$75,7), IF(E107&lt;=16+OR(17),VLOOKUP(X107,'14 лет'!$X$3:$AD$75,7),""))))</f>
        <v/>
      </c>
      <c r="Z107" s="175"/>
      <c r="AA107" s="176" t="str">
        <f ca="1">IF(E107&lt;=9+OR(10),"Нет",IF(E107&lt;=11+OR(12),"Нет",IF(E107&lt;=13+OR(14)+OR(15),"Нет", IF(E107&lt;=16+OR(17), VLOOKUP(Z107,'14 лет'!$V$3:$W$74,2),""))))</f>
        <v/>
      </c>
      <c r="AB107" s="268">
        <f t="shared" ca="1" si="7"/>
        <v>0</v>
      </c>
      <c r="AC107" s="269">
        <f t="shared" ca="1" si="6"/>
        <v>24</v>
      </c>
    </row>
    <row r="108" spans="1:29" ht="15.75">
      <c r="A108" s="108"/>
      <c r="B108" s="109"/>
      <c r="C108" s="110"/>
      <c r="D108" s="110"/>
      <c r="E108" s="267">
        <f t="shared" ca="1" si="5"/>
        <v>125</v>
      </c>
      <c r="F108" s="168"/>
      <c r="G108" s="249" t="str">
        <f ca="1">IF(E108=11,"Нет",IF(E108=12,"Нет",IF(E108=13,VLOOKUP(F108,'13 лет'!$O$3:$R$75,4), IF(E108=14,VLOOKUP(F108,'14 лет'!$T$3:$W$75,4),""))))</f>
        <v/>
      </c>
      <c r="H108" s="170"/>
      <c r="I108" s="169" t="str">
        <f ca="1">IF(E108&lt;=9+OR(10),VLOOKUP(H108,'12 лет'!$B$3:$D$75,3),IF(E108&lt;=11+OR(12),"Нет",IF(E108&lt;=13+OR(14)+OR(15),"Нет",IF(E108&lt;=16+OR(17),VLOOKUP(H108,'14 лет'!$S$3:$W$75,5),""))))</f>
        <v/>
      </c>
      <c r="J108" s="170"/>
      <c r="K108" s="249" t="str">
        <f ca="1">IF(E108=12,VLOOKUP(J108,'12 лет'!$M$4:$O$75,3),IF(E108=11,VLOOKUP(J108,'11 лет'!$O$3:$S$76,5),IF(E108=13,VLOOKUP(J108,'13 лет'!$N$3:$R$75,5), IF(E108=14,VLOOKUP(J108,'14 лет'!$R$3:$W$75,6),""))))</f>
        <v/>
      </c>
      <c r="L108" s="168"/>
      <c r="M108" s="169" t="str">
        <f ca="1">IF(E108&lt;11,"Нет",IF(E108&lt;=11+OR(12),VLOOKUP(L108,'11 лет'!$V$4:$Z$75,5),IF(E108&lt;=13+OR(14)+OR(15),VLOOKUP(L108,'13 лет'!$U$4:$Y$75,5), IF(E108&lt;=16+OR(17),VLOOKUP(L108,'14 лет'!$Z$3:$AD$75,5),""))))</f>
        <v/>
      </c>
      <c r="N108" s="168"/>
      <c r="O108" s="249" t="str">
        <f ca="1">IF(E108=12,VLOOKUP(N108,'12 лет'!$S$4:$U$75,3),IF(E108=11,VLOOKUP(N108,'11 лет'!$X$3:$Z$76,3),IF(E108=13,VLOOKUP(N108,'13 лет'!$W$4:$Y$75,3), IF(E108=14,VLOOKUP(N108,'14 лет'!$AB$3:$AD$75,3),""))))</f>
        <v/>
      </c>
      <c r="P108" s="168"/>
      <c r="Q108" s="249" t="str">
        <f ca="1">IF(E108=12,VLOOKUP(P108,'12 лет'!$R$4:$U$75,4),IF(E108=11,VLOOKUP(P108,'11 лет'!$W$4:$Z$75,4),IF(E108=13,VLOOKUP(P108,'13 лет'!$V$4:$Y$75,4), IF(E108=14, VLOOKUP(P108,'14 лет'!$AA$4:$AD$74,4),""))))</f>
        <v/>
      </c>
      <c r="R108" s="168"/>
      <c r="S108" s="249" t="str">
        <f ca="1">IF(E108=12,VLOOKUP(R108,'12 лет'!$Q$4:$U$75,5),IF(E108=11,VLOOKUP(R108,'11 лет'!$U$4:$Z$75,6),IF(E108=13,VLOOKUP(R108,'13 лет'!$T$4:$Y$75,6), IF(E108=14, VLOOKUP(R108,'14 лет'!$Y$4:$AD$74,6),""))))</f>
        <v/>
      </c>
      <c r="T108" s="171">
        <v>-20</v>
      </c>
      <c r="U108" s="249" t="str">
        <f ca="1" xml:space="preserve"> IF(E108=12,VLOOKUP(T108,'12 лет'!$T$4:$U$75,2),IF(E108=11,VLOOKUP(T108,'11 лет'!$Y$4:$Z$75,2),IF(E108=13,VLOOKUP(T108,'13 лет'!$X$4:$Y$75,2), IF(E108=14,VLOOKUP(T108,'14 лет'!$AC$4:$AD$74,2),""))))</f>
        <v/>
      </c>
      <c r="V108" s="175"/>
      <c r="W108" s="249" t="str">
        <f ca="1">IF(E108=12,VLOOKUP(V108,'12 лет'!$L$4:$O$75,4),IF(E108=11,VLOOKUP(V108,'11 лет'!$Q$3:$S$76,3),IF(E108=13,VLOOKUP(V108,'13 лет'!$P$3:$R$75,3), IF(E108=14, VLOOKUP(V108,'14 лет'!$U$3:$W$74,3),""))))</f>
        <v/>
      </c>
      <c r="X108" s="175"/>
      <c r="Y108" s="169" t="str">
        <f ca="1">IF(E108&lt;=9+OR(10),VLOOKUP(X108,'12 лет'!$P$3:$U$75,6),IF(E108&lt;=11+OR(12),VLOOKUP(X108,'11 лет'!$T$3:$Z$75,7),IF(E108&lt;=13+OR(14)+OR(15),VLOOKUP(X108,'13 лет'!$S$3:$Y$75,7), IF(E108&lt;=16+OR(17),VLOOKUP(X108,'14 лет'!$X$3:$AD$75,7),""))))</f>
        <v/>
      </c>
      <c r="Z108" s="175"/>
      <c r="AA108" s="176" t="str">
        <f ca="1">IF(E108&lt;=9+OR(10),"Нет",IF(E108&lt;=11+OR(12),"Нет",IF(E108&lt;=13+OR(14)+OR(15),"Нет", IF(E108&lt;=16+OR(17), VLOOKUP(Z108,'14 лет'!$V$3:$W$74,2),""))))</f>
        <v/>
      </c>
      <c r="AB108" s="268">
        <f t="shared" ca="1" si="7"/>
        <v>0</v>
      </c>
      <c r="AC108" s="269">
        <f t="shared" ca="1" si="6"/>
        <v>24</v>
      </c>
    </row>
    <row r="109" spans="1:29" ht="15.75">
      <c r="A109" s="108"/>
      <c r="B109" s="109"/>
      <c r="C109" s="110"/>
      <c r="D109" s="110"/>
      <c r="E109" s="267">
        <f t="shared" ca="1" si="5"/>
        <v>125</v>
      </c>
      <c r="F109" s="168"/>
      <c r="G109" s="249" t="str">
        <f ca="1">IF(E109=11,"Нет",IF(E109=12,"Нет",IF(E109=13,VLOOKUP(F109,'13 лет'!$O$3:$R$75,4), IF(E109=14,VLOOKUP(F109,'14 лет'!$T$3:$W$75,4),""))))</f>
        <v/>
      </c>
      <c r="H109" s="170"/>
      <c r="I109" s="169" t="str">
        <f ca="1">IF(E109&lt;=9+OR(10),VLOOKUP(H109,'12 лет'!$B$3:$D$75,3),IF(E109&lt;=11+OR(12),"Нет",IF(E109&lt;=13+OR(14)+OR(15),"Нет",IF(E109&lt;=16+OR(17),VLOOKUP(H109,'14 лет'!$S$3:$W$75,5),""))))</f>
        <v/>
      </c>
      <c r="J109" s="170"/>
      <c r="K109" s="249" t="str">
        <f ca="1">IF(E109=12,VLOOKUP(J109,'12 лет'!$M$4:$O$75,3),IF(E109=11,VLOOKUP(J109,'11 лет'!$O$3:$S$76,5),IF(E109=13,VLOOKUP(J109,'13 лет'!$N$3:$R$75,5), IF(E109=14,VLOOKUP(J109,'14 лет'!$R$3:$W$75,6),""))))</f>
        <v/>
      </c>
      <c r="L109" s="168"/>
      <c r="M109" s="169" t="str">
        <f ca="1">IF(E109&lt;11,"Нет",IF(E109&lt;=11+OR(12),VLOOKUP(L109,'11 лет'!$V$4:$Z$75,5),IF(E109&lt;=13+OR(14)+OR(15),VLOOKUP(L109,'13 лет'!$U$4:$Y$75,5), IF(E109&lt;=16+OR(17),VLOOKUP(L109,'14 лет'!$Z$3:$AD$75,5),""))))</f>
        <v/>
      </c>
      <c r="N109" s="168"/>
      <c r="O109" s="249" t="str">
        <f ca="1">IF(E109=12,VLOOKUP(N109,'12 лет'!$S$4:$U$75,3),IF(E109=11,VLOOKUP(N109,'11 лет'!$X$3:$Z$76,3),IF(E109=13,VLOOKUP(N109,'13 лет'!$W$4:$Y$75,3), IF(E109=14,VLOOKUP(N109,'14 лет'!$AB$3:$AD$75,3),""))))</f>
        <v/>
      </c>
      <c r="P109" s="168"/>
      <c r="Q109" s="249" t="str">
        <f ca="1">IF(E109=12,VLOOKUP(P109,'12 лет'!$R$4:$U$75,4),IF(E109=11,VLOOKUP(P109,'11 лет'!$W$4:$Z$75,4),IF(E109=13,VLOOKUP(P109,'13 лет'!$V$4:$Y$75,4), IF(E109=14, VLOOKUP(P109,'14 лет'!$AA$4:$AD$74,4),""))))</f>
        <v/>
      </c>
      <c r="R109" s="168"/>
      <c r="S109" s="249" t="str">
        <f ca="1">IF(E109=12,VLOOKUP(R109,'12 лет'!$Q$4:$U$75,5),IF(E109=11,VLOOKUP(R109,'11 лет'!$U$4:$Z$75,6),IF(E109=13,VLOOKUP(R109,'13 лет'!$T$4:$Y$75,6), IF(E109=14, VLOOKUP(R109,'14 лет'!$Y$4:$AD$74,6),""))))</f>
        <v/>
      </c>
      <c r="T109" s="171">
        <v>-20</v>
      </c>
      <c r="U109" s="249" t="str">
        <f ca="1" xml:space="preserve"> IF(E109=12,VLOOKUP(T109,'12 лет'!$T$4:$U$75,2),IF(E109=11,VLOOKUP(T109,'11 лет'!$Y$4:$Z$75,2),IF(E109=13,VLOOKUP(T109,'13 лет'!$X$4:$Y$75,2), IF(E109=14,VLOOKUP(T109,'14 лет'!$AC$4:$AD$74,2),""))))</f>
        <v/>
      </c>
      <c r="V109" s="175"/>
      <c r="W109" s="249" t="str">
        <f ca="1">IF(E109=12,VLOOKUP(V109,'12 лет'!$L$4:$O$75,4),IF(E109=11,VLOOKUP(V109,'11 лет'!$Q$3:$S$76,3),IF(E109=13,VLOOKUP(V109,'13 лет'!$P$3:$R$75,3), IF(E109=14, VLOOKUP(V109,'14 лет'!$U$3:$W$74,3),""))))</f>
        <v/>
      </c>
      <c r="X109" s="175"/>
      <c r="Y109" s="169" t="str">
        <f ca="1">IF(E109&lt;=9+OR(10),VLOOKUP(X109,'12 лет'!$P$3:$U$75,6),IF(E109&lt;=11+OR(12),VLOOKUP(X109,'11 лет'!$T$3:$Z$75,7),IF(E109&lt;=13+OR(14)+OR(15),VLOOKUP(X109,'13 лет'!$S$3:$Y$75,7), IF(E109&lt;=16+OR(17),VLOOKUP(X109,'14 лет'!$X$3:$AD$75,7),""))))</f>
        <v/>
      </c>
      <c r="Z109" s="175"/>
      <c r="AA109" s="176" t="str">
        <f ca="1">IF(E109&lt;=9+OR(10),"Нет",IF(E109&lt;=11+OR(12),"Нет",IF(E109&lt;=13+OR(14)+OR(15),"Нет", IF(E109&lt;=16+OR(17), VLOOKUP(Z109,'14 лет'!$V$3:$W$74,2),""))))</f>
        <v/>
      </c>
      <c r="AB109" s="268">
        <f t="shared" ca="1" si="7"/>
        <v>0</v>
      </c>
      <c r="AC109" s="269">
        <f t="shared" ca="1" si="6"/>
        <v>24</v>
      </c>
    </row>
    <row r="110" spans="1:29" ht="15.75">
      <c r="A110" s="108"/>
      <c r="B110" s="109"/>
      <c r="C110" s="110"/>
      <c r="D110" s="110"/>
      <c r="E110" s="267">
        <f t="shared" ca="1" si="5"/>
        <v>125</v>
      </c>
      <c r="F110" s="168"/>
      <c r="G110" s="249" t="str">
        <f ca="1">IF(E110=11,"Нет",IF(E110=12,"Нет",IF(E110=13,VLOOKUP(F110,'13 лет'!$O$3:$R$75,4), IF(E110=14,VLOOKUP(F110,'14 лет'!$T$3:$W$75,4),""))))</f>
        <v/>
      </c>
      <c r="H110" s="170"/>
      <c r="I110" s="169" t="str">
        <f ca="1">IF(E110&lt;=9+OR(10),VLOOKUP(H110,'12 лет'!$B$3:$D$75,3),IF(E110&lt;=11+OR(12),"Нет",IF(E110&lt;=13+OR(14)+OR(15),"Нет",IF(E110&lt;=16+OR(17),VLOOKUP(H110,'14 лет'!$S$3:$W$75,5),""))))</f>
        <v/>
      </c>
      <c r="J110" s="170"/>
      <c r="K110" s="249" t="str">
        <f ca="1">IF(E110=12,VLOOKUP(J110,'12 лет'!$M$4:$O$75,3),IF(E110=11,VLOOKUP(J110,'11 лет'!$O$3:$S$76,5),IF(E110=13,VLOOKUP(J110,'13 лет'!$N$3:$R$75,5), IF(E110=14,VLOOKUP(J110,'14 лет'!$R$3:$W$75,6),""))))</f>
        <v/>
      </c>
      <c r="L110" s="168"/>
      <c r="M110" s="169" t="str">
        <f ca="1">IF(E110&lt;11,"Нет",IF(E110&lt;=11+OR(12),VLOOKUP(L110,'11 лет'!$V$4:$Z$75,5),IF(E110&lt;=13+OR(14)+OR(15),VLOOKUP(L110,'13 лет'!$U$4:$Y$75,5), IF(E110&lt;=16+OR(17),VLOOKUP(L110,'14 лет'!$Z$3:$AD$75,5),""))))</f>
        <v/>
      </c>
      <c r="N110" s="168"/>
      <c r="O110" s="249" t="str">
        <f ca="1">IF(E110=12,VLOOKUP(N110,'12 лет'!$S$4:$U$75,3),IF(E110=11,VLOOKUP(N110,'11 лет'!$X$3:$Z$76,3),IF(E110=13,VLOOKUP(N110,'13 лет'!$W$4:$Y$75,3), IF(E110=14,VLOOKUP(N110,'14 лет'!$AB$3:$AD$75,3),""))))</f>
        <v/>
      </c>
      <c r="P110" s="168"/>
      <c r="Q110" s="249" t="str">
        <f ca="1">IF(E110=12,VLOOKUP(P110,'12 лет'!$R$4:$U$75,4),IF(E110=11,VLOOKUP(P110,'11 лет'!$W$4:$Z$75,4),IF(E110=13,VLOOKUP(P110,'13 лет'!$V$4:$Y$75,4), IF(E110=14, VLOOKUP(P110,'14 лет'!$AA$4:$AD$74,4),""))))</f>
        <v/>
      </c>
      <c r="R110" s="168"/>
      <c r="S110" s="249" t="str">
        <f ca="1">IF(E110=12,VLOOKUP(R110,'12 лет'!$Q$4:$U$75,5),IF(E110=11,VLOOKUP(R110,'11 лет'!$U$4:$Z$75,6),IF(E110=13,VLOOKUP(R110,'13 лет'!$T$4:$Y$75,6), IF(E110=14, VLOOKUP(R110,'14 лет'!$Y$4:$AD$74,6),""))))</f>
        <v/>
      </c>
      <c r="T110" s="171">
        <v>-20</v>
      </c>
      <c r="U110" s="249" t="str">
        <f ca="1" xml:space="preserve"> IF(E110=12,VLOOKUP(T110,'12 лет'!$T$4:$U$75,2),IF(E110=11,VLOOKUP(T110,'11 лет'!$Y$4:$Z$75,2),IF(E110=13,VLOOKUP(T110,'13 лет'!$X$4:$Y$75,2), IF(E110=14,VLOOKUP(T110,'14 лет'!$AC$4:$AD$74,2),""))))</f>
        <v/>
      </c>
      <c r="V110" s="175"/>
      <c r="W110" s="249" t="str">
        <f ca="1">IF(E110=12,VLOOKUP(V110,'12 лет'!$L$4:$O$75,4),IF(E110=11,VLOOKUP(V110,'11 лет'!$Q$3:$S$76,3),IF(E110=13,VLOOKUP(V110,'13 лет'!$P$3:$R$75,3), IF(E110=14, VLOOKUP(V110,'14 лет'!$U$3:$W$74,3),""))))</f>
        <v/>
      </c>
      <c r="X110" s="175"/>
      <c r="Y110" s="169" t="str">
        <f ca="1">IF(E110&lt;=9+OR(10),VLOOKUP(X110,'12 лет'!$P$3:$U$75,6),IF(E110&lt;=11+OR(12),VLOOKUP(X110,'11 лет'!$T$3:$Z$75,7),IF(E110&lt;=13+OR(14)+OR(15),VLOOKUP(X110,'13 лет'!$S$3:$Y$75,7), IF(E110&lt;=16+OR(17),VLOOKUP(X110,'14 лет'!$X$3:$AD$75,7),""))))</f>
        <v/>
      </c>
      <c r="Z110" s="175"/>
      <c r="AA110" s="176" t="str">
        <f ca="1">IF(E110&lt;=9+OR(10),"Нет",IF(E110&lt;=11+OR(12),"Нет",IF(E110&lt;=13+OR(14)+OR(15),"Нет", IF(E110&lt;=16+OR(17), VLOOKUP(Z110,'14 лет'!$V$3:$W$74,2),""))))</f>
        <v/>
      </c>
      <c r="AB110" s="268">
        <f t="shared" ca="1" si="7"/>
        <v>0</v>
      </c>
      <c r="AC110" s="269">
        <f t="shared" ca="1" si="6"/>
        <v>24</v>
      </c>
    </row>
    <row r="111" spans="1:29" ht="15.75">
      <c r="A111" s="108"/>
      <c r="B111" s="109"/>
      <c r="C111" s="110"/>
      <c r="D111" s="110"/>
      <c r="E111" s="267">
        <f t="shared" ca="1" si="5"/>
        <v>125</v>
      </c>
      <c r="F111" s="168"/>
      <c r="G111" s="249" t="str">
        <f ca="1">IF(E111=11,"Нет",IF(E111=12,"Нет",IF(E111=13,VLOOKUP(F111,'13 лет'!$O$3:$R$75,4), IF(E111=14,VLOOKUP(F111,'14 лет'!$T$3:$W$75,4),""))))</f>
        <v/>
      </c>
      <c r="H111" s="170"/>
      <c r="I111" s="169" t="str">
        <f ca="1">IF(E111&lt;=9+OR(10),VLOOKUP(H111,'12 лет'!$B$3:$D$75,3),IF(E111&lt;=11+OR(12),"Нет",IF(E111&lt;=13+OR(14)+OR(15),"Нет",IF(E111&lt;=16+OR(17),VLOOKUP(H111,'14 лет'!$S$3:$W$75,5),""))))</f>
        <v/>
      </c>
      <c r="J111" s="170"/>
      <c r="K111" s="249" t="str">
        <f ca="1">IF(E111=12,VLOOKUP(J111,'12 лет'!$M$4:$O$75,3),IF(E111=11,VLOOKUP(J111,'11 лет'!$O$3:$S$76,5),IF(E111=13,VLOOKUP(J111,'13 лет'!$N$3:$R$75,5), IF(E111=14,VLOOKUP(J111,'14 лет'!$R$3:$W$75,6),""))))</f>
        <v/>
      </c>
      <c r="L111" s="168"/>
      <c r="M111" s="169" t="str">
        <f ca="1">IF(E111&lt;11,"Нет",IF(E111&lt;=11+OR(12),VLOOKUP(L111,'11 лет'!$V$4:$Z$75,5),IF(E111&lt;=13+OR(14)+OR(15),VLOOKUP(L111,'13 лет'!$U$4:$Y$75,5), IF(E111&lt;=16+OR(17),VLOOKUP(L111,'14 лет'!$Z$3:$AD$75,5),""))))</f>
        <v/>
      </c>
      <c r="N111" s="168"/>
      <c r="O111" s="249" t="str">
        <f ca="1">IF(E111=12,VLOOKUP(N111,'12 лет'!$S$4:$U$75,3),IF(E111=11,VLOOKUP(N111,'11 лет'!$X$3:$Z$76,3),IF(E111=13,VLOOKUP(N111,'13 лет'!$W$4:$Y$75,3), IF(E111=14,VLOOKUP(N111,'14 лет'!$AB$3:$AD$75,3),""))))</f>
        <v/>
      </c>
      <c r="P111" s="168"/>
      <c r="Q111" s="249" t="str">
        <f ca="1">IF(E111=12,VLOOKUP(P111,'12 лет'!$R$4:$U$75,4),IF(E111=11,VLOOKUP(P111,'11 лет'!$W$4:$Z$75,4),IF(E111=13,VLOOKUP(P111,'13 лет'!$V$4:$Y$75,4), IF(E111=14, VLOOKUP(P111,'14 лет'!$AA$4:$AD$74,4),""))))</f>
        <v/>
      </c>
      <c r="R111" s="168"/>
      <c r="S111" s="249" t="str">
        <f ca="1">IF(E111=12,VLOOKUP(R111,'12 лет'!$Q$4:$U$75,5),IF(E111=11,VLOOKUP(R111,'11 лет'!$U$4:$Z$75,6),IF(E111=13,VLOOKUP(R111,'13 лет'!$T$4:$Y$75,6), IF(E111=14, VLOOKUP(R111,'14 лет'!$Y$4:$AD$74,6),""))))</f>
        <v/>
      </c>
      <c r="T111" s="171">
        <v>-20</v>
      </c>
      <c r="U111" s="249" t="str">
        <f ca="1" xml:space="preserve"> IF(E111=12,VLOOKUP(T111,'12 лет'!$T$4:$U$75,2),IF(E111=11,VLOOKUP(T111,'11 лет'!$Y$4:$Z$75,2),IF(E111=13,VLOOKUP(T111,'13 лет'!$X$4:$Y$75,2), IF(E111=14,VLOOKUP(T111,'14 лет'!$AC$4:$AD$74,2),""))))</f>
        <v/>
      </c>
      <c r="V111" s="175"/>
      <c r="W111" s="249" t="str">
        <f ca="1">IF(E111=12,VLOOKUP(V111,'12 лет'!$L$4:$O$75,4),IF(E111=11,VLOOKUP(V111,'11 лет'!$Q$3:$S$76,3),IF(E111=13,VLOOKUP(V111,'13 лет'!$P$3:$R$75,3), IF(E111=14, VLOOKUP(V111,'14 лет'!$U$3:$W$74,3),""))))</f>
        <v/>
      </c>
      <c r="X111" s="175"/>
      <c r="Y111" s="169" t="str">
        <f ca="1">IF(E111&lt;=9+OR(10),VLOOKUP(X111,'12 лет'!$P$3:$U$75,6),IF(E111&lt;=11+OR(12),VLOOKUP(X111,'11 лет'!$T$3:$Z$75,7),IF(E111&lt;=13+OR(14)+OR(15),VLOOKUP(X111,'13 лет'!$S$3:$Y$75,7), IF(E111&lt;=16+OR(17),VLOOKUP(X111,'14 лет'!$X$3:$AD$75,7),""))))</f>
        <v/>
      </c>
      <c r="Z111" s="175"/>
      <c r="AA111" s="176" t="str">
        <f ca="1">IF(E111&lt;=9+OR(10),"Нет",IF(E111&lt;=11+OR(12),"Нет",IF(E111&lt;=13+OR(14)+OR(15),"Нет", IF(E111&lt;=16+OR(17), VLOOKUP(Z111,'14 лет'!$V$3:$W$74,2),""))))</f>
        <v/>
      </c>
      <c r="AB111" s="268">
        <f t="shared" ca="1" si="7"/>
        <v>0</v>
      </c>
      <c r="AC111" s="269">
        <f t="shared" ca="1" si="6"/>
        <v>24</v>
      </c>
    </row>
    <row r="112" spans="1:29" ht="15.75">
      <c r="A112" s="108"/>
      <c r="B112" s="109"/>
      <c r="C112" s="110"/>
      <c r="D112" s="110"/>
      <c r="E112" s="267">
        <f t="shared" ca="1" si="5"/>
        <v>125</v>
      </c>
      <c r="F112" s="168"/>
      <c r="G112" s="249" t="str">
        <f ca="1">IF(E112=11,"Нет",IF(E112=12,"Нет",IF(E112=13,VLOOKUP(F112,'13 лет'!$O$3:$R$75,4), IF(E112=14,VLOOKUP(F112,'14 лет'!$T$3:$W$75,4),""))))</f>
        <v/>
      </c>
      <c r="H112" s="170"/>
      <c r="I112" s="169" t="str">
        <f ca="1">IF(E112&lt;=9+OR(10),VLOOKUP(H112,'12 лет'!$B$3:$D$75,3),IF(E112&lt;=11+OR(12),"Нет",IF(E112&lt;=13+OR(14)+OR(15),"Нет",IF(E112&lt;=16+OR(17),VLOOKUP(H112,'14 лет'!$S$3:$W$75,5),""))))</f>
        <v/>
      </c>
      <c r="J112" s="170"/>
      <c r="K112" s="249" t="str">
        <f ca="1">IF(E112=12,VLOOKUP(J112,'12 лет'!$M$4:$O$75,3),IF(E112=11,VLOOKUP(J112,'11 лет'!$O$3:$S$76,5),IF(E112=13,VLOOKUP(J112,'13 лет'!$N$3:$R$75,5), IF(E112=14,VLOOKUP(J112,'14 лет'!$R$3:$W$75,6),""))))</f>
        <v/>
      </c>
      <c r="L112" s="168"/>
      <c r="M112" s="169" t="str">
        <f ca="1">IF(E112&lt;11,"Нет",IF(E112&lt;=11+OR(12),VLOOKUP(L112,'11 лет'!$V$4:$Z$75,5),IF(E112&lt;=13+OR(14)+OR(15),VLOOKUP(L112,'13 лет'!$U$4:$Y$75,5), IF(E112&lt;=16+OR(17),VLOOKUP(L112,'14 лет'!$Z$3:$AD$75,5),""))))</f>
        <v/>
      </c>
      <c r="N112" s="168"/>
      <c r="O112" s="249" t="str">
        <f ca="1">IF(E112=12,VLOOKUP(N112,'12 лет'!$S$4:$U$75,3),IF(E112=11,VLOOKUP(N112,'11 лет'!$X$3:$Z$76,3),IF(E112=13,VLOOKUP(N112,'13 лет'!$W$4:$Y$75,3), IF(E112=14,VLOOKUP(N112,'14 лет'!$AB$3:$AD$75,3),""))))</f>
        <v/>
      </c>
      <c r="P112" s="168"/>
      <c r="Q112" s="249" t="str">
        <f ca="1">IF(E112=12,VLOOKUP(P112,'12 лет'!$R$4:$U$75,4),IF(E112=11,VLOOKUP(P112,'11 лет'!$W$4:$Z$75,4),IF(E112=13,VLOOKUP(P112,'13 лет'!$V$4:$Y$75,4), IF(E112=14, VLOOKUP(P112,'14 лет'!$AA$4:$AD$74,4),""))))</f>
        <v/>
      </c>
      <c r="R112" s="168"/>
      <c r="S112" s="249" t="str">
        <f ca="1">IF(E112=12,VLOOKUP(R112,'12 лет'!$Q$4:$U$75,5),IF(E112=11,VLOOKUP(R112,'11 лет'!$U$4:$Z$75,6),IF(E112=13,VLOOKUP(R112,'13 лет'!$T$4:$Y$75,6), IF(E112=14, VLOOKUP(R112,'14 лет'!$Y$4:$AD$74,6),""))))</f>
        <v/>
      </c>
      <c r="T112" s="171">
        <v>-20</v>
      </c>
      <c r="U112" s="249" t="str">
        <f ca="1" xml:space="preserve"> IF(E112=12,VLOOKUP(T112,'12 лет'!$T$4:$U$75,2),IF(E112=11,VLOOKUP(T112,'11 лет'!$Y$4:$Z$75,2),IF(E112=13,VLOOKUP(T112,'13 лет'!$X$4:$Y$75,2), IF(E112=14,VLOOKUP(T112,'14 лет'!$AC$4:$AD$74,2),""))))</f>
        <v/>
      </c>
      <c r="V112" s="175"/>
      <c r="W112" s="249" t="str">
        <f ca="1">IF(E112=12,VLOOKUP(V112,'12 лет'!$L$4:$O$75,4),IF(E112=11,VLOOKUP(V112,'11 лет'!$Q$3:$S$76,3),IF(E112=13,VLOOKUP(V112,'13 лет'!$P$3:$R$75,3), IF(E112=14, VLOOKUP(V112,'14 лет'!$U$3:$W$74,3),""))))</f>
        <v/>
      </c>
      <c r="X112" s="175"/>
      <c r="Y112" s="169" t="str">
        <f ca="1">IF(E112&lt;=9+OR(10),VLOOKUP(X112,'12 лет'!$P$3:$U$75,6),IF(E112&lt;=11+OR(12),VLOOKUP(X112,'11 лет'!$T$3:$Z$75,7),IF(E112&lt;=13+OR(14)+OR(15),VLOOKUP(X112,'13 лет'!$S$3:$Y$75,7), IF(E112&lt;=16+OR(17),VLOOKUP(X112,'14 лет'!$X$3:$AD$75,7),""))))</f>
        <v/>
      </c>
      <c r="Z112" s="175"/>
      <c r="AA112" s="176" t="str">
        <f ca="1">IF(E112&lt;=9+OR(10),"Нет",IF(E112&lt;=11+OR(12),"Нет",IF(E112&lt;=13+OR(14)+OR(15),"Нет", IF(E112&lt;=16+OR(17), VLOOKUP(Z112,'14 лет'!$V$3:$W$74,2),""))))</f>
        <v/>
      </c>
      <c r="AB112" s="268">
        <f t="shared" ca="1" si="7"/>
        <v>0</v>
      </c>
      <c r="AC112" s="269">
        <f t="shared" ca="1" si="6"/>
        <v>24</v>
      </c>
    </row>
    <row r="113" spans="1:29" ht="15.75">
      <c r="A113" s="108"/>
      <c r="B113" s="109"/>
      <c r="C113" s="110"/>
      <c r="D113" s="110"/>
      <c r="E113" s="267">
        <f t="shared" ca="1" si="5"/>
        <v>125</v>
      </c>
      <c r="F113" s="168"/>
      <c r="G113" s="249" t="str">
        <f ca="1">IF(E113=11,"Нет",IF(E113=12,"Нет",IF(E113=13,VLOOKUP(F113,'13 лет'!$O$3:$R$75,4), IF(E113=14,VLOOKUP(F113,'14 лет'!$T$3:$W$75,4),""))))</f>
        <v/>
      </c>
      <c r="H113" s="170"/>
      <c r="I113" s="169" t="str">
        <f ca="1">IF(E113&lt;=9+OR(10),VLOOKUP(H113,'12 лет'!$B$3:$D$75,3),IF(E113&lt;=11+OR(12),"Нет",IF(E113&lt;=13+OR(14)+OR(15),"Нет",IF(E113&lt;=16+OR(17),VLOOKUP(H113,'14 лет'!$S$3:$W$75,5),""))))</f>
        <v/>
      </c>
      <c r="J113" s="170"/>
      <c r="K113" s="249" t="str">
        <f ca="1">IF(E113=12,VLOOKUP(J113,'12 лет'!$M$4:$O$75,3),IF(E113=11,VLOOKUP(J113,'11 лет'!$O$3:$S$76,5),IF(E113=13,VLOOKUP(J113,'13 лет'!$N$3:$R$75,5), IF(E113=14,VLOOKUP(J113,'14 лет'!$R$3:$W$75,6),""))))</f>
        <v/>
      </c>
      <c r="L113" s="168"/>
      <c r="M113" s="169" t="str">
        <f ca="1">IF(E113&lt;11,"Нет",IF(E113&lt;=11+OR(12),VLOOKUP(L113,'11 лет'!$V$4:$Z$75,5),IF(E113&lt;=13+OR(14)+OR(15),VLOOKUP(L113,'13 лет'!$U$4:$Y$75,5), IF(E113&lt;=16+OR(17),VLOOKUP(L113,'14 лет'!$Z$3:$AD$75,5),""))))</f>
        <v/>
      </c>
      <c r="N113" s="168"/>
      <c r="O113" s="249" t="str">
        <f ca="1">IF(E113=12,VLOOKUP(N113,'12 лет'!$S$4:$U$75,3),IF(E113=11,VLOOKUP(N113,'11 лет'!$X$3:$Z$76,3),IF(E113=13,VLOOKUP(N113,'13 лет'!$W$4:$Y$75,3), IF(E113=14,VLOOKUP(N113,'14 лет'!$AB$3:$AD$75,3),""))))</f>
        <v/>
      </c>
      <c r="P113" s="168"/>
      <c r="Q113" s="249" t="str">
        <f ca="1">IF(E113=12,VLOOKUP(P113,'12 лет'!$R$4:$U$75,4),IF(E113=11,VLOOKUP(P113,'11 лет'!$W$4:$Z$75,4),IF(E113=13,VLOOKUP(P113,'13 лет'!$V$4:$Y$75,4), IF(E113=14, VLOOKUP(P113,'14 лет'!$AA$4:$AD$74,4),""))))</f>
        <v/>
      </c>
      <c r="R113" s="168"/>
      <c r="S113" s="249" t="str">
        <f ca="1">IF(E113=12,VLOOKUP(R113,'12 лет'!$Q$4:$U$75,5),IF(E113=11,VLOOKUP(R113,'11 лет'!$U$4:$Z$75,6),IF(E113=13,VLOOKUP(R113,'13 лет'!$T$4:$Y$75,6), IF(E113=14, VLOOKUP(R113,'14 лет'!$Y$4:$AD$74,6),""))))</f>
        <v/>
      </c>
      <c r="T113" s="171">
        <v>-20</v>
      </c>
      <c r="U113" s="249" t="str">
        <f ca="1" xml:space="preserve"> IF(E113=12,VLOOKUP(T113,'12 лет'!$T$4:$U$75,2),IF(E113=11,VLOOKUP(T113,'11 лет'!$Y$4:$Z$75,2),IF(E113=13,VLOOKUP(T113,'13 лет'!$X$4:$Y$75,2), IF(E113=14,VLOOKUP(T113,'14 лет'!$AC$4:$AD$74,2),""))))</f>
        <v/>
      </c>
      <c r="V113" s="175"/>
      <c r="W113" s="249" t="str">
        <f ca="1">IF(E113=12,VLOOKUP(V113,'12 лет'!$L$4:$O$75,4),IF(E113=11,VLOOKUP(V113,'11 лет'!$Q$3:$S$76,3),IF(E113=13,VLOOKUP(V113,'13 лет'!$P$3:$R$75,3), IF(E113=14, VLOOKUP(V113,'14 лет'!$U$3:$W$74,3),""))))</f>
        <v/>
      </c>
      <c r="X113" s="175"/>
      <c r="Y113" s="169" t="str">
        <f ca="1">IF(E113&lt;=9+OR(10),VLOOKUP(X113,'12 лет'!$P$3:$U$75,6),IF(E113&lt;=11+OR(12),VLOOKUP(X113,'11 лет'!$T$3:$Z$75,7),IF(E113&lt;=13+OR(14)+OR(15),VLOOKUP(X113,'13 лет'!$S$3:$Y$75,7), IF(E113&lt;=16+OR(17),VLOOKUP(X113,'14 лет'!$X$3:$AD$75,7),""))))</f>
        <v/>
      </c>
      <c r="Z113" s="175"/>
      <c r="AA113" s="176" t="str">
        <f ca="1">IF(E113&lt;=9+OR(10),"Нет",IF(E113&lt;=11+OR(12),"Нет",IF(E113&lt;=13+OR(14)+OR(15),"Нет", IF(E113&lt;=16+OR(17), VLOOKUP(Z113,'14 лет'!$V$3:$W$74,2),""))))</f>
        <v/>
      </c>
      <c r="AB113" s="268">
        <f t="shared" ca="1" si="7"/>
        <v>0</v>
      </c>
      <c r="AC113" s="269">
        <f t="shared" ca="1" si="6"/>
        <v>24</v>
      </c>
    </row>
    <row r="114" spans="1:29" ht="15.75">
      <c r="A114" s="108"/>
      <c r="B114" s="109"/>
      <c r="C114" s="110"/>
      <c r="D114" s="110"/>
      <c r="E114" s="267">
        <f t="shared" ca="1" si="5"/>
        <v>125</v>
      </c>
      <c r="F114" s="168"/>
      <c r="G114" s="249" t="str">
        <f ca="1">IF(E114=11,"Нет",IF(E114=12,"Нет",IF(E114=13,VLOOKUP(F114,'13 лет'!$O$3:$R$75,4), IF(E114=14,VLOOKUP(F114,'14 лет'!$T$3:$W$75,4),""))))</f>
        <v/>
      </c>
      <c r="H114" s="170"/>
      <c r="I114" s="169" t="str">
        <f ca="1">IF(E114&lt;=9+OR(10),VLOOKUP(H114,'12 лет'!$B$3:$D$75,3),IF(E114&lt;=11+OR(12),"Нет",IF(E114&lt;=13+OR(14)+OR(15),"Нет",IF(E114&lt;=16+OR(17),VLOOKUP(H114,'14 лет'!$S$3:$W$75,5),""))))</f>
        <v/>
      </c>
      <c r="J114" s="170"/>
      <c r="K114" s="249" t="str">
        <f ca="1">IF(E114=12,VLOOKUP(J114,'12 лет'!$M$4:$O$75,3),IF(E114=11,VLOOKUP(J114,'11 лет'!$O$3:$S$76,5),IF(E114=13,VLOOKUP(J114,'13 лет'!$N$3:$R$75,5), IF(E114=14,VLOOKUP(J114,'14 лет'!$R$3:$W$75,6),""))))</f>
        <v/>
      </c>
      <c r="L114" s="168"/>
      <c r="M114" s="169" t="str">
        <f ca="1">IF(E114&lt;11,"Нет",IF(E114&lt;=11+OR(12),VLOOKUP(L114,'11 лет'!$V$4:$Z$75,5),IF(E114&lt;=13+OR(14)+OR(15),VLOOKUP(L114,'13 лет'!$U$4:$Y$75,5), IF(E114&lt;=16+OR(17),VLOOKUP(L114,'14 лет'!$Z$3:$AD$75,5),""))))</f>
        <v/>
      </c>
      <c r="N114" s="168"/>
      <c r="O114" s="249" t="str">
        <f ca="1">IF(E114=12,VLOOKUP(N114,'12 лет'!$S$4:$U$75,3),IF(E114=11,VLOOKUP(N114,'11 лет'!$X$3:$Z$76,3),IF(E114=13,VLOOKUP(N114,'13 лет'!$W$4:$Y$75,3), IF(E114=14,VLOOKUP(N114,'14 лет'!$AB$3:$AD$75,3),""))))</f>
        <v/>
      </c>
      <c r="P114" s="168"/>
      <c r="Q114" s="249" t="str">
        <f ca="1">IF(E114=12,VLOOKUP(P114,'12 лет'!$R$4:$U$75,4),IF(E114=11,VLOOKUP(P114,'11 лет'!$W$4:$Z$75,4),IF(E114=13,VLOOKUP(P114,'13 лет'!$V$4:$Y$75,4), IF(E114=14, VLOOKUP(P114,'14 лет'!$AA$4:$AD$74,4),""))))</f>
        <v/>
      </c>
      <c r="R114" s="168"/>
      <c r="S114" s="249" t="str">
        <f ca="1">IF(E114=12,VLOOKUP(R114,'12 лет'!$Q$4:$U$75,5),IF(E114=11,VLOOKUP(R114,'11 лет'!$U$4:$Z$75,6),IF(E114=13,VLOOKUP(R114,'13 лет'!$T$4:$Y$75,6), IF(E114=14, VLOOKUP(R114,'14 лет'!$Y$4:$AD$74,6),""))))</f>
        <v/>
      </c>
      <c r="T114" s="171">
        <v>-20</v>
      </c>
      <c r="U114" s="249" t="str">
        <f ca="1" xml:space="preserve"> IF(E114=12,VLOOKUP(T114,'12 лет'!$T$4:$U$75,2),IF(E114=11,VLOOKUP(T114,'11 лет'!$Y$4:$Z$75,2),IF(E114=13,VLOOKUP(T114,'13 лет'!$X$4:$Y$75,2), IF(E114=14,VLOOKUP(T114,'14 лет'!$AC$4:$AD$74,2),""))))</f>
        <v/>
      </c>
      <c r="V114" s="175"/>
      <c r="W114" s="249" t="str">
        <f ca="1">IF(E114=12,VLOOKUP(V114,'12 лет'!$L$4:$O$75,4),IF(E114=11,VLOOKUP(V114,'11 лет'!$Q$3:$S$76,3),IF(E114=13,VLOOKUP(V114,'13 лет'!$P$3:$R$75,3), IF(E114=14, VLOOKUP(V114,'14 лет'!$U$3:$W$74,3),""))))</f>
        <v/>
      </c>
      <c r="X114" s="175"/>
      <c r="Y114" s="169" t="str">
        <f ca="1">IF(E114&lt;=9+OR(10),VLOOKUP(X114,'12 лет'!$P$3:$U$75,6),IF(E114&lt;=11+OR(12),VLOOKUP(X114,'11 лет'!$T$3:$Z$75,7),IF(E114&lt;=13+OR(14)+OR(15),VLOOKUP(X114,'13 лет'!$S$3:$Y$75,7), IF(E114&lt;=16+OR(17),VLOOKUP(X114,'14 лет'!$X$3:$AD$75,7),""))))</f>
        <v/>
      </c>
      <c r="Z114" s="175"/>
      <c r="AA114" s="176" t="str">
        <f ca="1">IF(E114&lt;=9+OR(10),"Нет",IF(E114&lt;=11+OR(12),"Нет",IF(E114&lt;=13+OR(14)+OR(15),"Нет", IF(E114&lt;=16+OR(17), VLOOKUP(Z114,'14 лет'!$V$3:$W$74,2),""))))</f>
        <v/>
      </c>
      <c r="AB114" s="268">
        <f t="shared" ca="1" si="7"/>
        <v>0</v>
      </c>
      <c r="AC114" s="269">
        <f t="shared" ca="1" si="6"/>
        <v>24</v>
      </c>
    </row>
    <row r="115" spans="1:29" ht="15.75">
      <c r="A115" s="108"/>
      <c r="B115" s="109"/>
      <c r="C115" s="110"/>
      <c r="D115" s="110"/>
      <c r="E115" s="267">
        <f t="shared" ca="1" si="5"/>
        <v>125</v>
      </c>
      <c r="F115" s="168"/>
      <c r="G115" s="249" t="str">
        <f ca="1">IF(E115=11,"Нет",IF(E115=12,"Нет",IF(E115=13,VLOOKUP(F115,'13 лет'!$O$3:$R$75,4), IF(E115=14,VLOOKUP(F115,'14 лет'!$T$3:$W$75,4),""))))</f>
        <v/>
      </c>
      <c r="H115" s="170"/>
      <c r="I115" s="169" t="str">
        <f ca="1">IF(E115&lt;=9+OR(10),VLOOKUP(H115,'12 лет'!$B$3:$D$75,3),IF(E115&lt;=11+OR(12),"Нет",IF(E115&lt;=13+OR(14)+OR(15),"Нет",IF(E115&lt;=16+OR(17),VLOOKUP(H115,'14 лет'!$S$3:$W$75,5),""))))</f>
        <v/>
      </c>
      <c r="J115" s="170"/>
      <c r="K115" s="249" t="str">
        <f ca="1">IF(E115=12,VLOOKUP(J115,'12 лет'!$M$4:$O$75,3),IF(E115=11,VLOOKUP(J115,'11 лет'!$O$3:$S$76,5),IF(E115=13,VLOOKUP(J115,'13 лет'!$N$3:$R$75,5), IF(E115=14,VLOOKUP(J115,'14 лет'!$R$3:$W$75,6),""))))</f>
        <v/>
      </c>
      <c r="L115" s="168"/>
      <c r="M115" s="169" t="str">
        <f ca="1">IF(E115&lt;11,"Нет",IF(E115&lt;=11+OR(12),VLOOKUP(L115,'11 лет'!$V$4:$Z$75,5),IF(E115&lt;=13+OR(14)+OR(15),VLOOKUP(L115,'13 лет'!$U$4:$Y$75,5), IF(E115&lt;=16+OR(17),VLOOKUP(L115,'14 лет'!$Z$3:$AD$75,5),""))))</f>
        <v/>
      </c>
      <c r="N115" s="168"/>
      <c r="O115" s="249" t="str">
        <f ca="1">IF(E115=12,VLOOKUP(N115,'12 лет'!$S$4:$U$75,3),IF(E115=11,VLOOKUP(N115,'11 лет'!$X$3:$Z$76,3),IF(E115=13,VLOOKUP(N115,'13 лет'!$W$4:$Y$75,3), IF(E115=14,VLOOKUP(N115,'14 лет'!$AB$3:$AD$75,3),""))))</f>
        <v/>
      </c>
      <c r="P115" s="168"/>
      <c r="Q115" s="249" t="str">
        <f ca="1">IF(E115=12,VLOOKUP(P115,'12 лет'!$R$4:$U$75,4),IF(E115=11,VLOOKUP(P115,'11 лет'!$W$4:$Z$75,4),IF(E115=13,VLOOKUP(P115,'13 лет'!$V$4:$Y$75,4), IF(E115=14, VLOOKUP(P115,'14 лет'!$AA$4:$AD$74,4),""))))</f>
        <v/>
      </c>
      <c r="R115" s="168"/>
      <c r="S115" s="249" t="str">
        <f ca="1">IF(E115=12,VLOOKUP(R115,'12 лет'!$Q$4:$U$75,5),IF(E115=11,VLOOKUP(R115,'11 лет'!$U$4:$Z$75,6),IF(E115=13,VLOOKUP(R115,'13 лет'!$T$4:$Y$75,6), IF(E115=14, VLOOKUP(R115,'14 лет'!$Y$4:$AD$74,6),""))))</f>
        <v/>
      </c>
      <c r="T115" s="171">
        <v>-20</v>
      </c>
      <c r="U115" s="249" t="str">
        <f ca="1" xml:space="preserve"> IF(E115=12,VLOOKUP(T115,'12 лет'!$T$4:$U$75,2),IF(E115=11,VLOOKUP(T115,'11 лет'!$Y$4:$Z$75,2),IF(E115=13,VLOOKUP(T115,'13 лет'!$X$4:$Y$75,2), IF(E115=14,VLOOKUP(T115,'14 лет'!$AC$4:$AD$74,2),""))))</f>
        <v/>
      </c>
      <c r="V115" s="175"/>
      <c r="W115" s="249" t="str">
        <f ca="1">IF(E115=12,VLOOKUP(V115,'12 лет'!$L$4:$O$75,4),IF(E115=11,VLOOKUP(V115,'11 лет'!$Q$3:$S$76,3),IF(E115=13,VLOOKUP(V115,'13 лет'!$P$3:$R$75,3), IF(E115=14, VLOOKUP(V115,'14 лет'!$U$3:$W$74,3),""))))</f>
        <v/>
      </c>
      <c r="X115" s="175"/>
      <c r="Y115" s="169" t="str">
        <f ca="1">IF(E115&lt;=9+OR(10),VLOOKUP(X115,'12 лет'!$P$3:$U$75,6),IF(E115&lt;=11+OR(12),VLOOKUP(X115,'11 лет'!$T$3:$Z$75,7),IF(E115&lt;=13+OR(14)+OR(15),VLOOKUP(X115,'13 лет'!$S$3:$Y$75,7), IF(E115&lt;=16+OR(17),VLOOKUP(X115,'14 лет'!$X$3:$AD$75,7),""))))</f>
        <v/>
      </c>
      <c r="Z115" s="175"/>
      <c r="AA115" s="176" t="str">
        <f ca="1">IF(E115&lt;=9+OR(10),"Нет",IF(E115&lt;=11+OR(12),"Нет",IF(E115&lt;=13+OR(14)+OR(15),"Нет", IF(E115&lt;=16+OR(17), VLOOKUP(Z115,'14 лет'!$V$3:$W$74,2),""))))</f>
        <v/>
      </c>
      <c r="AB115" s="268">
        <f t="shared" ca="1" si="7"/>
        <v>0</v>
      </c>
      <c r="AC115" s="269">
        <f t="shared" ca="1" si="6"/>
        <v>24</v>
      </c>
    </row>
    <row r="116" spans="1:29" ht="15.75">
      <c r="A116" s="108"/>
      <c r="B116" s="109"/>
      <c r="C116" s="110"/>
      <c r="D116" s="110"/>
      <c r="E116" s="267">
        <f t="shared" ca="1" si="5"/>
        <v>125</v>
      </c>
      <c r="F116" s="168"/>
      <c r="G116" s="249" t="str">
        <f ca="1">IF(E116=11,"Нет",IF(E116=12,"Нет",IF(E116=13,VLOOKUP(F116,'13 лет'!$O$3:$R$75,4), IF(E116=14,VLOOKUP(F116,'14 лет'!$T$3:$W$75,4),""))))</f>
        <v/>
      </c>
      <c r="H116" s="170"/>
      <c r="I116" s="169" t="str">
        <f ca="1">IF(E116&lt;=9+OR(10),VLOOKUP(H116,'12 лет'!$B$3:$D$75,3),IF(E116&lt;=11+OR(12),"Нет",IF(E116&lt;=13+OR(14)+OR(15),"Нет",IF(E116&lt;=16+OR(17),VLOOKUP(H116,'14 лет'!$S$3:$W$75,5),""))))</f>
        <v/>
      </c>
      <c r="J116" s="170"/>
      <c r="K116" s="249" t="str">
        <f ca="1">IF(E116=12,VLOOKUP(J116,'12 лет'!$M$4:$O$75,3),IF(E116=11,VLOOKUP(J116,'11 лет'!$O$3:$S$76,5),IF(E116=13,VLOOKUP(J116,'13 лет'!$N$3:$R$75,5), IF(E116=14,VLOOKUP(J116,'14 лет'!$R$3:$W$75,6),""))))</f>
        <v/>
      </c>
      <c r="L116" s="168"/>
      <c r="M116" s="169" t="str">
        <f ca="1">IF(E116&lt;11,"Нет",IF(E116&lt;=11+OR(12),VLOOKUP(L116,'11 лет'!$V$4:$Z$75,5),IF(E116&lt;=13+OR(14)+OR(15),VLOOKUP(L116,'13 лет'!$U$4:$Y$75,5), IF(E116&lt;=16+OR(17),VLOOKUP(L116,'14 лет'!$Z$3:$AD$75,5),""))))</f>
        <v/>
      </c>
      <c r="N116" s="168"/>
      <c r="O116" s="249" t="str">
        <f ca="1">IF(E116=12,VLOOKUP(N116,'12 лет'!$S$4:$U$75,3),IF(E116=11,VLOOKUP(N116,'11 лет'!$X$3:$Z$76,3),IF(E116=13,VLOOKUP(N116,'13 лет'!$W$4:$Y$75,3), IF(E116=14,VLOOKUP(N116,'14 лет'!$AB$3:$AD$75,3),""))))</f>
        <v/>
      </c>
      <c r="P116" s="168"/>
      <c r="Q116" s="249" t="str">
        <f ca="1">IF(E116=12,VLOOKUP(P116,'12 лет'!$R$4:$U$75,4),IF(E116=11,VLOOKUP(P116,'11 лет'!$W$4:$Z$75,4),IF(E116=13,VLOOKUP(P116,'13 лет'!$V$4:$Y$75,4), IF(E116=14, VLOOKUP(P116,'14 лет'!$AA$4:$AD$74,4),""))))</f>
        <v/>
      </c>
      <c r="R116" s="168"/>
      <c r="S116" s="249" t="str">
        <f ca="1">IF(E116=12,VLOOKUP(R116,'12 лет'!$Q$4:$U$75,5),IF(E116=11,VLOOKUP(R116,'11 лет'!$U$4:$Z$75,6),IF(E116=13,VLOOKUP(R116,'13 лет'!$T$4:$Y$75,6), IF(E116=14, VLOOKUP(R116,'14 лет'!$Y$4:$AD$74,6),""))))</f>
        <v/>
      </c>
      <c r="T116" s="171">
        <v>-20</v>
      </c>
      <c r="U116" s="249" t="str">
        <f ca="1" xml:space="preserve"> IF(E116=12,VLOOKUP(T116,'12 лет'!$T$4:$U$75,2),IF(E116=11,VLOOKUP(T116,'11 лет'!$Y$4:$Z$75,2),IF(E116=13,VLOOKUP(T116,'13 лет'!$X$4:$Y$75,2), IF(E116=14,VLOOKUP(T116,'14 лет'!$AC$4:$AD$74,2),""))))</f>
        <v/>
      </c>
      <c r="V116" s="175"/>
      <c r="W116" s="249" t="str">
        <f ca="1">IF(E116=12,VLOOKUP(V116,'12 лет'!$L$4:$O$75,4),IF(E116=11,VLOOKUP(V116,'11 лет'!$Q$3:$S$76,3),IF(E116=13,VLOOKUP(V116,'13 лет'!$P$3:$R$75,3), IF(E116=14, VLOOKUP(V116,'14 лет'!$U$3:$W$74,3),""))))</f>
        <v/>
      </c>
      <c r="X116" s="175"/>
      <c r="Y116" s="169" t="str">
        <f ca="1">IF(E116&lt;=9+OR(10),VLOOKUP(X116,'12 лет'!$P$3:$U$75,6),IF(E116&lt;=11+OR(12),VLOOKUP(X116,'11 лет'!$T$3:$Z$75,7),IF(E116&lt;=13+OR(14)+OR(15),VLOOKUP(X116,'13 лет'!$S$3:$Y$75,7), IF(E116&lt;=16+OR(17),VLOOKUP(X116,'14 лет'!$X$3:$AD$75,7),""))))</f>
        <v/>
      </c>
      <c r="Z116" s="175"/>
      <c r="AA116" s="176" t="str">
        <f ca="1">IF(E116&lt;=9+OR(10),"Нет",IF(E116&lt;=11+OR(12),"Нет",IF(E116&lt;=13+OR(14)+OR(15),"Нет", IF(E116&lt;=16+OR(17), VLOOKUP(Z116,'14 лет'!$V$3:$W$74,2),""))))</f>
        <v/>
      </c>
      <c r="AB116" s="268">
        <f t="shared" ca="1" si="7"/>
        <v>0</v>
      </c>
      <c r="AC116" s="269">
        <f t="shared" ca="1" si="6"/>
        <v>24</v>
      </c>
    </row>
    <row r="117" spans="1:29" ht="15.75">
      <c r="A117" s="108"/>
      <c r="B117" s="109"/>
      <c r="C117" s="110"/>
      <c r="D117" s="110"/>
      <c r="E117" s="267">
        <f t="shared" ca="1" si="5"/>
        <v>125</v>
      </c>
      <c r="F117" s="168"/>
      <c r="G117" s="249" t="str">
        <f ca="1">IF(E117=11,"Нет",IF(E117=12,"Нет",IF(E117=13,VLOOKUP(F117,'13 лет'!$O$3:$R$75,4), IF(E117=14,VLOOKUP(F117,'14 лет'!$T$3:$W$75,4),""))))</f>
        <v/>
      </c>
      <c r="H117" s="170"/>
      <c r="I117" s="169" t="str">
        <f ca="1">IF(E117&lt;=9+OR(10),VLOOKUP(H117,'12 лет'!$B$3:$D$75,3),IF(E117&lt;=11+OR(12),"Нет",IF(E117&lt;=13+OR(14)+OR(15),"Нет",IF(E117&lt;=16+OR(17),VLOOKUP(H117,'14 лет'!$S$3:$W$75,5),""))))</f>
        <v/>
      </c>
      <c r="J117" s="170"/>
      <c r="K117" s="249" t="str">
        <f ca="1">IF(E117=12,VLOOKUP(J117,'12 лет'!$M$4:$O$75,3),IF(E117=11,VLOOKUP(J117,'11 лет'!$O$3:$S$76,5),IF(E117=13,VLOOKUP(J117,'13 лет'!$N$3:$R$75,5), IF(E117=14,VLOOKUP(J117,'14 лет'!$R$3:$W$75,6),""))))</f>
        <v/>
      </c>
      <c r="L117" s="168"/>
      <c r="M117" s="169" t="str">
        <f ca="1">IF(E117&lt;11,"Нет",IF(E117&lt;=11+OR(12),VLOOKUP(L117,'11 лет'!$V$4:$Z$75,5),IF(E117&lt;=13+OR(14)+OR(15),VLOOKUP(L117,'13 лет'!$U$4:$Y$75,5), IF(E117&lt;=16+OR(17),VLOOKUP(L117,'14 лет'!$Z$3:$AD$75,5),""))))</f>
        <v/>
      </c>
      <c r="N117" s="168"/>
      <c r="O117" s="249" t="str">
        <f ca="1">IF(E117=12,VLOOKUP(N117,'12 лет'!$S$4:$U$75,3),IF(E117=11,VLOOKUP(N117,'11 лет'!$X$3:$Z$76,3),IF(E117=13,VLOOKUP(N117,'13 лет'!$W$4:$Y$75,3), IF(E117=14,VLOOKUP(N117,'14 лет'!$AB$3:$AD$75,3),""))))</f>
        <v/>
      </c>
      <c r="P117" s="168"/>
      <c r="Q117" s="249" t="str">
        <f ca="1">IF(E117=12,VLOOKUP(P117,'12 лет'!$R$4:$U$75,4),IF(E117=11,VLOOKUP(P117,'11 лет'!$W$4:$Z$75,4),IF(E117=13,VLOOKUP(P117,'13 лет'!$V$4:$Y$75,4), IF(E117=14, VLOOKUP(P117,'14 лет'!$AA$4:$AD$74,4),""))))</f>
        <v/>
      </c>
      <c r="R117" s="168"/>
      <c r="S117" s="249" t="str">
        <f ca="1">IF(E117=12,VLOOKUP(R117,'12 лет'!$Q$4:$U$75,5),IF(E117=11,VLOOKUP(R117,'11 лет'!$U$4:$Z$75,6),IF(E117=13,VLOOKUP(R117,'13 лет'!$T$4:$Y$75,6), IF(E117=14, VLOOKUP(R117,'14 лет'!$Y$4:$AD$74,6),""))))</f>
        <v/>
      </c>
      <c r="T117" s="171">
        <v>-20</v>
      </c>
      <c r="U117" s="249" t="str">
        <f ca="1" xml:space="preserve"> IF(E117=12,VLOOKUP(T117,'12 лет'!$T$4:$U$75,2),IF(E117=11,VLOOKUP(T117,'11 лет'!$Y$4:$Z$75,2),IF(E117=13,VLOOKUP(T117,'13 лет'!$X$4:$Y$75,2), IF(E117=14,VLOOKUP(T117,'14 лет'!$AC$4:$AD$74,2),""))))</f>
        <v/>
      </c>
      <c r="V117" s="175"/>
      <c r="W117" s="249" t="str">
        <f ca="1">IF(E117=12,VLOOKUP(V117,'12 лет'!$L$4:$O$75,4),IF(E117=11,VLOOKUP(V117,'11 лет'!$Q$3:$S$76,3),IF(E117=13,VLOOKUP(V117,'13 лет'!$P$3:$R$75,3), IF(E117=14, VLOOKUP(V117,'14 лет'!$U$3:$W$74,3),""))))</f>
        <v/>
      </c>
      <c r="X117" s="175"/>
      <c r="Y117" s="169" t="str">
        <f ca="1">IF(E117&lt;=9+OR(10),VLOOKUP(X117,'12 лет'!$P$3:$U$75,6),IF(E117&lt;=11+OR(12),VLOOKUP(X117,'11 лет'!$T$3:$Z$75,7),IF(E117&lt;=13+OR(14)+OR(15),VLOOKUP(X117,'13 лет'!$S$3:$Y$75,7), IF(E117&lt;=16+OR(17),VLOOKUP(X117,'14 лет'!$X$3:$AD$75,7),""))))</f>
        <v/>
      </c>
      <c r="Z117" s="175"/>
      <c r="AA117" s="176" t="str">
        <f ca="1">IF(E117&lt;=9+OR(10),"Нет",IF(E117&lt;=11+OR(12),"Нет",IF(E117&lt;=13+OR(14)+OR(15),"Нет", IF(E117&lt;=16+OR(17), VLOOKUP(Z117,'14 лет'!$V$3:$W$74,2),""))))</f>
        <v/>
      </c>
      <c r="AB117" s="268">
        <f t="shared" ca="1" si="7"/>
        <v>0</v>
      </c>
      <c r="AC117" s="269">
        <f t="shared" ca="1" si="6"/>
        <v>24</v>
      </c>
    </row>
    <row r="118" spans="1:29" ht="15.75">
      <c r="A118" s="108"/>
      <c r="B118" s="109"/>
      <c r="C118" s="110"/>
      <c r="D118" s="110"/>
      <c r="E118" s="267">
        <f t="shared" ca="1" si="5"/>
        <v>125</v>
      </c>
      <c r="F118" s="168"/>
      <c r="G118" s="249" t="str">
        <f ca="1">IF(E118=11,"Нет",IF(E118=12,"Нет",IF(E118=13,VLOOKUP(F118,'13 лет'!$O$3:$R$75,4), IF(E118=14,VLOOKUP(F118,'14 лет'!$T$3:$W$75,4),""))))</f>
        <v/>
      </c>
      <c r="H118" s="170"/>
      <c r="I118" s="169" t="str">
        <f ca="1">IF(E118&lt;=9+OR(10),VLOOKUP(H118,'12 лет'!$B$3:$D$75,3),IF(E118&lt;=11+OR(12),"Нет",IF(E118&lt;=13+OR(14)+OR(15),"Нет",IF(E118&lt;=16+OR(17),VLOOKUP(H118,'14 лет'!$S$3:$W$75,5),""))))</f>
        <v/>
      </c>
      <c r="J118" s="170"/>
      <c r="K118" s="249" t="str">
        <f ca="1">IF(E118=12,VLOOKUP(J118,'12 лет'!$M$4:$O$75,3),IF(E118=11,VLOOKUP(J118,'11 лет'!$O$3:$S$76,5),IF(E118=13,VLOOKUP(J118,'13 лет'!$N$3:$R$75,5), IF(E118=14,VLOOKUP(J118,'14 лет'!$R$3:$W$75,6),""))))</f>
        <v/>
      </c>
      <c r="L118" s="168"/>
      <c r="M118" s="169" t="str">
        <f ca="1">IF(E118&lt;11,"Нет",IF(E118&lt;=11+OR(12),VLOOKUP(L118,'11 лет'!$V$4:$Z$75,5),IF(E118&lt;=13+OR(14)+OR(15),VLOOKUP(L118,'13 лет'!$U$4:$Y$75,5), IF(E118&lt;=16+OR(17),VLOOKUP(L118,'14 лет'!$Z$3:$AD$75,5),""))))</f>
        <v/>
      </c>
      <c r="N118" s="168"/>
      <c r="O118" s="249" t="str">
        <f ca="1">IF(E118=12,VLOOKUP(N118,'12 лет'!$S$4:$U$75,3),IF(E118=11,VLOOKUP(N118,'11 лет'!$X$3:$Z$76,3),IF(E118=13,VLOOKUP(N118,'13 лет'!$W$4:$Y$75,3), IF(E118=14,VLOOKUP(N118,'14 лет'!$AB$3:$AD$75,3),""))))</f>
        <v/>
      </c>
      <c r="P118" s="168"/>
      <c r="Q118" s="249" t="str">
        <f ca="1">IF(E118=12,VLOOKUP(P118,'12 лет'!$R$4:$U$75,4),IF(E118=11,VLOOKUP(P118,'11 лет'!$W$4:$Z$75,4),IF(E118=13,VLOOKUP(P118,'13 лет'!$V$4:$Y$75,4), IF(E118=14, VLOOKUP(P118,'14 лет'!$AA$4:$AD$74,4),""))))</f>
        <v/>
      </c>
      <c r="R118" s="168"/>
      <c r="S118" s="249" t="str">
        <f ca="1">IF(E118=12,VLOOKUP(R118,'12 лет'!$Q$4:$U$75,5),IF(E118=11,VLOOKUP(R118,'11 лет'!$U$4:$Z$75,6),IF(E118=13,VLOOKUP(R118,'13 лет'!$T$4:$Y$75,6), IF(E118=14, VLOOKUP(R118,'14 лет'!$Y$4:$AD$74,6),""))))</f>
        <v/>
      </c>
      <c r="T118" s="171">
        <v>-20</v>
      </c>
      <c r="U118" s="249" t="str">
        <f ca="1" xml:space="preserve"> IF(E118=12,VLOOKUP(T118,'12 лет'!$T$4:$U$75,2),IF(E118=11,VLOOKUP(T118,'11 лет'!$Y$4:$Z$75,2),IF(E118=13,VLOOKUP(T118,'13 лет'!$X$4:$Y$75,2), IF(E118=14,VLOOKUP(T118,'14 лет'!$AC$4:$AD$74,2),""))))</f>
        <v/>
      </c>
      <c r="V118" s="175"/>
      <c r="W118" s="249" t="str">
        <f ca="1">IF(E118=12,VLOOKUP(V118,'12 лет'!$L$4:$O$75,4),IF(E118=11,VLOOKUP(V118,'11 лет'!$Q$3:$S$76,3),IF(E118=13,VLOOKUP(V118,'13 лет'!$P$3:$R$75,3), IF(E118=14, VLOOKUP(V118,'14 лет'!$U$3:$W$74,3),""))))</f>
        <v/>
      </c>
      <c r="X118" s="175"/>
      <c r="Y118" s="169" t="str">
        <f ca="1">IF(E118&lt;=9+OR(10),VLOOKUP(X118,'12 лет'!$P$3:$U$75,6),IF(E118&lt;=11+OR(12),VLOOKUP(X118,'11 лет'!$T$3:$Z$75,7),IF(E118&lt;=13+OR(14)+OR(15),VLOOKUP(X118,'13 лет'!$S$3:$Y$75,7), IF(E118&lt;=16+OR(17),VLOOKUP(X118,'14 лет'!$X$3:$AD$75,7),""))))</f>
        <v/>
      </c>
      <c r="Z118" s="175"/>
      <c r="AA118" s="176" t="str">
        <f ca="1">IF(E118&lt;=9+OR(10),"Нет",IF(E118&lt;=11+OR(12),"Нет",IF(E118&lt;=13+OR(14)+OR(15),"Нет", IF(E118&lt;=16+OR(17), VLOOKUP(Z118,'14 лет'!$V$3:$W$74,2),""))))</f>
        <v/>
      </c>
      <c r="AB118" s="268">
        <f t="shared" ca="1" si="7"/>
        <v>0</v>
      </c>
      <c r="AC118" s="269">
        <f t="shared" ca="1" si="6"/>
        <v>24</v>
      </c>
    </row>
    <row r="119" spans="1:29" ht="15.75">
      <c r="A119" s="108"/>
      <c r="B119" s="109"/>
      <c r="C119" s="110"/>
      <c r="D119" s="110"/>
      <c r="E119" s="267">
        <f t="shared" ca="1" si="5"/>
        <v>125</v>
      </c>
      <c r="F119" s="168"/>
      <c r="G119" s="249" t="str">
        <f ca="1">IF(E119=11,"Нет",IF(E119=12,"Нет",IF(E119=13,VLOOKUP(F119,'13 лет'!$O$3:$R$75,4), IF(E119=14,VLOOKUP(F119,'14 лет'!$T$3:$W$75,4),""))))</f>
        <v/>
      </c>
      <c r="H119" s="170"/>
      <c r="I119" s="169" t="str">
        <f ca="1">IF(E119&lt;=9+OR(10),VLOOKUP(H119,'12 лет'!$B$3:$D$75,3),IF(E119&lt;=11+OR(12),"Нет",IF(E119&lt;=13+OR(14)+OR(15),"Нет",IF(E119&lt;=16+OR(17),VLOOKUP(H119,'14 лет'!$S$3:$W$75,5),""))))</f>
        <v/>
      </c>
      <c r="J119" s="170"/>
      <c r="K119" s="249" t="str">
        <f ca="1">IF(E119=12,VLOOKUP(J119,'12 лет'!$M$4:$O$75,3),IF(E119=11,VLOOKUP(J119,'11 лет'!$O$3:$S$76,5),IF(E119=13,VLOOKUP(J119,'13 лет'!$N$3:$R$75,5), IF(E119=14,VLOOKUP(J119,'14 лет'!$R$3:$W$75,6),""))))</f>
        <v/>
      </c>
      <c r="L119" s="168"/>
      <c r="M119" s="169" t="str">
        <f ca="1">IF(E119&lt;11,"Нет",IF(E119&lt;=11+OR(12),VLOOKUP(L119,'11 лет'!$V$4:$Z$75,5),IF(E119&lt;=13+OR(14)+OR(15),VLOOKUP(L119,'13 лет'!$U$4:$Y$75,5), IF(E119&lt;=16+OR(17),VLOOKUP(L119,'14 лет'!$Z$3:$AD$75,5),""))))</f>
        <v/>
      </c>
      <c r="N119" s="168"/>
      <c r="O119" s="249" t="str">
        <f ca="1">IF(E119=12,VLOOKUP(N119,'12 лет'!$S$4:$U$75,3),IF(E119=11,VLOOKUP(N119,'11 лет'!$X$3:$Z$76,3),IF(E119=13,VLOOKUP(N119,'13 лет'!$W$4:$Y$75,3), IF(E119=14,VLOOKUP(N119,'14 лет'!$AB$3:$AD$75,3),""))))</f>
        <v/>
      </c>
      <c r="P119" s="168"/>
      <c r="Q119" s="249" t="str">
        <f ca="1">IF(E119=12,VLOOKUP(P119,'12 лет'!$R$4:$U$75,4),IF(E119=11,VLOOKUP(P119,'11 лет'!$W$4:$Z$75,4),IF(E119=13,VLOOKUP(P119,'13 лет'!$V$4:$Y$75,4), IF(E119=14, VLOOKUP(P119,'14 лет'!$AA$4:$AD$74,4),""))))</f>
        <v/>
      </c>
      <c r="R119" s="168"/>
      <c r="S119" s="249" t="str">
        <f ca="1">IF(E119=12,VLOOKUP(R119,'12 лет'!$Q$4:$U$75,5),IF(E119=11,VLOOKUP(R119,'11 лет'!$U$4:$Z$75,6),IF(E119=13,VLOOKUP(R119,'13 лет'!$T$4:$Y$75,6), IF(E119=14, VLOOKUP(R119,'14 лет'!$Y$4:$AD$74,6),""))))</f>
        <v/>
      </c>
      <c r="T119" s="171">
        <v>-20</v>
      </c>
      <c r="U119" s="249" t="str">
        <f ca="1" xml:space="preserve"> IF(E119=12,VLOOKUP(T119,'12 лет'!$T$4:$U$75,2),IF(E119=11,VLOOKUP(T119,'11 лет'!$Y$4:$Z$75,2),IF(E119=13,VLOOKUP(T119,'13 лет'!$X$4:$Y$75,2), IF(E119=14,VLOOKUP(T119,'14 лет'!$AC$4:$AD$74,2),""))))</f>
        <v/>
      </c>
      <c r="V119" s="175"/>
      <c r="W119" s="249" t="str">
        <f ca="1">IF(E119=12,VLOOKUP(V119,'12 лет'!$L$4:$O$75,4),IF(E119=11,VLOOKUP(V119,'11 лет'!$Q$3:$S$76,3),IF(E119=13,VLOOKUP(V119,'13 лет'!$P$3:$R$75,3), IF(E119=14, VLOOKUP(V119,'14 лет'!$U$3:$W$74,3),""))))</f>
        <v/>
      </c>
      <c r="X119" s="175"/>
      <c r="Y119" s="169" t="str">
        <f ca="1">IF(E119&lt;=9+OR(10),VLOOKUP(X119,'12 лет'!$P$3:$U$75,6),IF(E119&lt;=11+OR(12),VLOOKUP(X119,'11 лет'!$T$3:$Z$75,7),IF(E119&lt;=13+OR(14)+OR(15),VLOOKUP(X119,'13 лет'!$S$3:$Y$75,7), IF(E119&lt;=16+OR(17),VLOOKUP(X119,'14 лет'!$X$3:$AD$75,7),""))))</f>
        <v/>
      </c>
      <c r="Z119" s="175"/>
      <c r="AA119" s="176" t="str">
        <f ca="1">IF(E119&lt;=9+OR(10),"Нет",IF(E119&lt;=11+OR(12),"Нет",IF(E119&lt;=13+OR(14)+OR(15),"Нет", IF(E119&lt;=16+OR(17), VLOOKUP(Z119,'14 лет'!$V$3:$W$74,2),""))))</f>
        <v/>
      </c>
      <c r="AB119" s="268">
        <f t="shared" ca="1" si="7"/>
        <v>0</v>
      </c>
      <c r="AC119" s="269">
        <f t="shared" ca="1" si="6"/>
        <v>24</v>
      </c>
    </row>
    <row r="120" spans="1:29" ht="15.75">
      <c r="A120" s="108"/>
      <c r="B120" s="109"/>
      <c r="C120" s="110"/>
      <c r="D120" s="110"/>
      <c r="E120" s="267">
        <f t="shared" ca="1" si="5"/>
        <v>125</v>
      </c>
      <c r="F120" s="168"/>
      <c r="G120" s="249" t="str">
        <f ca="1">IF(E120=11,"Нет",IF(E120=12,"Нет",IF(E120=13,VLOOKUP(F120,'13 лет'!$O$3:$R$75,4), IF(E120=14,VLOOKUP(F120,'14 лет'!$T$3:$W$75,4),""))))</f>
        <v/>
      </c>
      <c r="H120" s="170"/>
      <c r="I120" s="169" t="str">
        <f ca="1">IF(E120&lt;=9+OR(10),VLOOKUP(H120,'12 лет'!$B$3:$D$75,3),IF(E120&lt;=11+OR(12),"Нет",IF(E120&lt;=13+OR(14)+OR(15),"Нет",IF(E120&lt;=16+OR(17),VLOOKUP(H120,'14 лет'!$S$3:$W$75,5),""))))</f>
        <v/>
      </c>
      <c r="J120" s="170"/>
      <c r="K120" s="249" t="str">
        <f ca="1">IF(E120=12,VLOOKUP(J120,'12 лет'!$M$4:$O$75,3),IF(E120=11,VLOOKUP(J120,'11 лет'!$O$3:$S$76,5),IF(E120=13,VLOOKUP(J120,'13 лет'!$N$3:$R$75,5), IF(E120=14,VLOOKUP(J120,'14 лет'!$R$3:$W$75,6),""))))</f>
        <v/>
      </c>
      <c r="L120" s="168"/>
      <c r="M120" s="169" t="str">
        <f ca="1">IF(E120&lt;11,"Нет",IF(E120&lt;=11+OR(12),VLOOKUP(L120,'11 лет'!$V$4:$Z$75,5),IF(E120&lt;=13+OR(14)+OR(15),VLOOKUP(L120,'13 лет'!$U$4:$Y$75,5), IF(E120&lt;=16+OR(17),VLOOKUP(L120,'14 лет'!$Z$3:$AD$75,5),""))))</f>
        <v/>
      </c>
      <c r="N120" s="168"/>
      <c r="O120" s="249" t="str">
        <f ca="1">IF(E120=12,VLOOKUP(N120,'12 лет'!$S$4:$U$75,3),IF(E120=11,VLOOKUP(N120,'11 лет'!$X$3:$Z$76,3),IF(E120=13,VLOOKUP(N120,'13 лет'!$W$4:$Y$75,3), IF(E120=14,VLOOKUP(N120,'14 лет'!$AB$3:$AD$75,3),""))))</f>
        <v/>
      </c>
      <c r="P120" s="168"/>
      <c r="Q120" s="249" t="str">
        <f ca="1">IF(E120=12,VLOOKUP(P120,'12 лет'!$R$4:$U$75,4),IF(E120=11,VLOOKUP(P120,'11 лет'!$W$4:$Z$75,4),IF(E120=13,VLOOKUP(P120,'13 лет'!$V$4:$Y$75,4), IF(E120=14, VLOOKUP(P120,'14 лет'!$AA$4:$AD$74,4),""))))</f>
        <v/>
      </c>
      <c r="R120" s="168"/>
      <c r="S120" s="249" t="str">
        <f ca="1">IF(E120=12,VLOOKUP(R120,'12 лет'!$Q$4:$U$75,5),IF(E120=11,VLOOKUP(R120,'11 лет'!$U$4:$Z$75,6),IF(E120=13,VLOOKUP(R120,'13 лет'!$T$4:$Y$75,6), IF(E120=14, VLOOKUP(R120,'14 лет'!$Y$4:$AD$74,6),""))))</f>
        <v/>
      </c>
      <c r="T120" s="171">
        <v>-20</v>
      </c>
      <c r="U120" s="249" t="str">
        <f ca="1" xml:space="preserve"> IF(E120=12,VLOOKUP(T120,'12 лет'!$T$4:$U$75,2),IF(E120=11,VLOOKUP(T120,'11 лет'!$Y$4:$Z$75,2),IF(E120=13,VLOOKUP(T120,'13 лет'!$X$4:$Y$75,2), IF(E120=14,VLOOKUP(T120,'14 лет'!$AC$4:$AD$74,2),""))))</f>
        <v/>
      </c>
      <c r="V120" s="175"/>
      <c r="W120" s="249" t="str">
        <f ca="1">IF(E120=12,VLOOKUP(V120,'12 лет'!$L$4:$O$75,4),IF(E120=11,VLOOKUP(V120,'11 лет'!$Q$3:$S$76,3),IF(E120=13,VLOOKUP(V120,'13 лет'!$P$3:$R$75,3), IF(E120=14, VLOOKUP(V120,'14 лет'!$U$3:$W$74,3),""))))</f>
        <v/>
      </c>
      <c r="X120" s="175"/>
      <c r="Y120" s="169" t="str">
        <f ca="1">IF(E120&lt;=9+OR(10),VLOOKUP(X120,'12 лет'!$P$3:$U$75,6),IF(E120&lt;=11+OR(12),VLOOKUP(X120,'11 лет'!$T$3:$Z$75,7),IF(E120&lt;=13+OR(14)+OR(15),VLOOKUP(X120,'13 лет'!$S$3:$Y$75,7), IF(E120&lt;=16+OR(17),VLOOKUP(X120,'14 лет'!$X$3:$AD$75,7),""))))</f>
        <v/>
      </c>
      <c r="Z120" s="175"/>
      <c r="AA120" s="176" t="str">
        <f ca="1">IF(E120&lt;=9+OR(10),"Нет",IF(E120&lt;=11+OR(12),"Нет",IF(E120&lt;=13+OR(14)+OR(15),"Нет", IF(E120&lt;=16+OR(17), VLOOKUP(Z120,'14 лет'!$V$3:$W$74,2),""))))</f>
        <v/>
      </c>
      <c r="AB120" s="268">
        <f t="shared" ca="1" si="7"/>
        <v>0</v>
      </c>
      <c r="AC120" s="269">
        <f t="shared" ca="1" si="6"/>
        <v>24</v>
      </c>
    </row>
    <row r="121" spans="1:29" ht="15.75">
      <c r="A121" s="108"/>
      <c r="B121" s="109"/>
      <c r="C121" s="110"/>
      <c r="D121" s="110"/>
      <c r="E121" s="267">
        <f t="shared" ca="1" si="5"/>
        <v>125</v>
      </c>
      <c r="F121" s="168"/>
      <c r="G121" s="249" t="str">
        <f ca="1">IF(E121=11,"Нет",IF(E121=12,"Нет",IF(E121=13,VLOOKUP(F121,'13 лет'!$O$3:$R$75,4), IF(E121=14,VLOOKUP(F121,'14 лет'!$T$3:$W$75,4),""))))</f>
        <v/>
      </c>
      <c r="H121" s="170"/>
      <c r="I121" s="169" t="str">
        <f ca="1">IF(E121&lt;=9+OR(10),VLOOKUP(H121,'12 лет'!$B$3:$D$75,3),IF(E121&lt;=11+OR(12),"Нет",IF(E121&lt;=13+OR(14)+OR(15),"Нет",IF(E121&lt;=16+OR(17),VLOOKUP(H121,'14 лет'!$S$3:$W$75,5),""))))</f>
        <v/>
      </c>
      <c r="J121" s="170"/>
      <c r="K121" s="249" t="str">
        <f ca="1">IF(E121=12,VLOOKUP(J121,'12 лет'!$M$4:$O$75,3),IF(E121=11,VLOOKUP(J121,'11 лет'!$O$3:$S$76,5),IF(E121=13,VLOOKUP(J121,'13 лет'!$N$3:$R$75,5), IF(E121=14,VLOOKUP(J121,'14 лет'!$R$3:$W$75,6),""))))</f>
        <v/>
      </c>
      <c r="L121" s="168"/>
      <c r="M121" s="169" t="str">
        <f ca="1">IF(E121&lt;11,"Нет",IF(E121&lt;=11+OR(12),VLOOKUP(L121,'11 лет'!$V$4:$Z$75,5),IF(E121&lt;=13+OR(14)+OR(15),VLOOKUP(L121,'13 лет'!$U$4:$Y$75,5), IF(E121&lt;=16+OR(17),VLOOKUP(L121,'14 лет'!$Z$3:$AD$75,5),""))))</f>
        <v/>
      </c>
      <c r="N121" s="168"/>
      <c r="O121" s="249" t="str">
        <f ca="1">IF(E121=12,VLOOKUP(N121,'12 лет'!$S$4:$U$75,3),IF(E121=11,VLOOKUP(N121,'11 лет'!$X$3:$Z$76,3),IF(E121=13,VLOOKUP(N121,'13 лет'!$W$4:$Y$75,3), IF(E121=14,VLOOKUP(N121,'14 лет'!$AB$3:$AD$75,3),""))))</f>
        <v/>
      </c>
      <c r="P121" s="168"/>
      <c r="Q121" s="249" t="str">
        <f ca="1">IF(E121=12,VLOOKUP(P121,'12 лет'!$R$4:$U$75,4),IF(E121=11,VLOOKUP(P121,'11 лет'!$W$4:$Z$75,4),IF(E121=13,VLOOKUP(P121,'13 лет'!$V$4:$Y$75,4), IF(E121=14, VLOOKUP(P121,'14 лет'!$AA$4:$AD$74,4),""))))</f>
        <v/>
      </c>
      <c r="R121" s="168"/>
      <c r="S121" s="249" t="str">
        <f ca="1">IF(E121=12,VLOOKUP(R121,'12 лет'!$Q$4:$U$75,5),IF(E121=11,VLOOKUP(R121,'11 лет'!$U$4:$Z$75,6),IF(E121=13,VLOOKUP(R121,'13 лет'!$T$4:$Y$75,6), IF(E121=14, VLOOKUP(R121,'14 лет'!$Y$4:$AD$74,6),""))))</f>
        <v/>
      </c>
      <c r="T121" s="171">
        <v>-20</v>
      </c>
      <c r="U121" s="249" t="str">
        <f ca="1" xml:space="preserve"> IF(E121=12,VLOOKUP(T121,'12 лет'!$T$4:$U$75,2),IF(E121=11,VLOOKUP(T121,'11 лет'!$Y$4:$Z$75,2),IF(E121=13,VLOOKUP(T121,'13 лет'!$X$4:$Y$75,2), IF(E121=14,VLOOKUP(T121,'14 лет'!$AC$4:$AD$74,2),""))))</f>
        <v/>
      </c>
      <c r="V121" s="175"/>
      <c r="W121" s="249" t="str">
        <f ca="1">IF(E121=12,VLOOKUP(V121,'12 лет'!$L$4:$O$75,4),IF(E121=11,VLOOKUP(V121,'11 лет'!$Q$3:$S$76,3),IF(E121=13,VLOOKUP(V121,'13 лет'!$P$3:$R$75,3), IF(E121=14, VLOOKUP(V121,'14 лет'!$U$3:$W$74,3),""))))</f>
        <v/>
      </c>
      <c r="X121" s="175"/>
      <c r="Y121" s="169" t="str">
        <f ca="1">IF(E121&lt;=9+OR(10),VLOOKUP(X121,'12 лет'!$P$3:$U$75,6),IF(E121&lt;=11+OR(12),VLOOKUP(X121,'11 лет'!$T$3:$Z$75,7),IF(E121&lt;=13+OR(14)+OR(15),VLOOKUP(X121,'13 лет'!$S$3:$Y$75,7), IF(E121&lt;=16+OR(17),VLOOKUP(X121,'14 лет'!$X$3:$AD$75,7),""))))</f>
        <v/>
      </c>
      <c r="Z121" s="175"/>
      <c r="AA121" s="176" t="str">
        <f ca="1">IF(E121&lt;=9+OR(10),"Нет",IF(E121&lt;=11+OR(12),"Нет",IF(E121&lt;=13+OR(14)+OR(15),"Нет", IF(E121&lt;=16+OR(17), VLOOKUP(Z121,'14 лет'!$V$3:$W$74,2),""))))</f>
        <v/>
      </c>
      <c r="AB121" s="268">
        <f t="shared" ca="1" si="7"/>
        <v>0</v>
      </c>
      <c r="AC121" s="269">
        <f t="shared" ca="1" si="6"/>
        <v>24</v>
      </c>
    </row>
    <row r="122" spans="1:29" ht="15.75">
      <c r="A122" s="108"/>
      <c r="B122" s="109"/>
      <c r="C122" s="110"/>
      <c r="D122" s="110"/>
      <c r="E122" s="267">
        <f t="shared" ca="1" si="5"/>
        <v>125</v>
      </c>
      <c r="F122" s="168"/>
      <c r="G122" s="249" t="str">
        <f ca="1">IF(E122=11,"Нет",IF(E122=12,"Нет",IF(E122=13,VLOOKUP(F122,'13 лет'!$O$3:$R$75,4), IF(E122=14,VLOOKUP(F122,'14 лет'!$T$3:$W$75,4),""))))</f>
        <v/>
      </c>
      <c r="H122" s="170"/>
      <c r="I122" s="169" t="str">
        <f ca="1">IF(E122&lt;=9+OR(10),VLOOKUP(H122,'12 лет'!$B$3:$D$75,3),IF(E122&lt;=11+OR(12),"Нет",IF(E122&lt;=13+OR(14)+OR(15),"Нет",IF(E122&lt;=16+OR(17),VLOOKUP(H122,'14 лет'!$S$3:$W$75,5),""))))</f>
        <v/>
      </c>
      <c r="J122" s="170"/>
      <c r="K122" s="249" t="str">
        <f ca="1">IF(E122=12,VLOOKUP(J122,'12 лет'!$M$4:$O$75,3),IF(E122=11,VLOOKUP(J122,'11 лет'!$O$3:$S$76,5),IF(E122=13,VLOOKUP(J122,'13 лет'!$N$3:$R$75,5), IF(E122=14,VLOOKUP(J122,'14 лет'!$R$3:$W$75,6),""))))</f>
        <v/>
      </c>
      <c r="L122" s="168"/>
      <c r="M122" s="169" t="str">
        <f ca="1">IF(E122&lt;11,"Нет",IF(E122&lt;=11+OR(12),VLOOKUP(L122,'11 лет'!$V$4:$Z$75,5),IF(E122&lt;=13+OR(14)+OR(15),VLOOKUP(L122,'13 лет'!$U$4:$Y$75,5), IF(E122&lt;=16+OR(17),VLOOKUP(L122,'14 лет'!$Z$3:$AD$75,5),""))))</f>
        <v/>
      </c>
      <c r="N122" s="168"/>
      <c r="O122" s="249" t="str">
        <f ca="1">IF(E122=12,VLOOKUP(N122,'12 лет'!$S$4:$U$75,3),IF(E122=11,VLOOKUP(N122,'11 лет'!$X$3:$Z$76,3),IF(E122=13,VLOOKUP(N122,'13 лет'!$W$4:$Y$75,3), IF(E122=14,VLOOKUP(N122,'14 лет'!$AB$3:$AD$75,3),""))))</f>
        <v/>
      </c>
      <c r="P122" s="168"/>
      <c r="Q122" s="249" t="str">
        <f ca="1">IF(E122=12,VLOOKUP(P122,'12 лет'!$R$4:$U$75,4),IF(E122=11,VLOOKUP(P122,'11 лет'!$W$4:$Z$75,4),IF(E122=13,VLOOKUP(P122,'13 лет'!$V$4:$Y$75,4), IF(E122=14, VLOOKUP(P122,'14 лет'!$AA$4:$AD$74,4),""))))</f>
        <v/>
      </c>
      <c r="R122" s="168"/>
      <c r="S122" s="249" t="str">
        <f ca="1">IF(E122=12,VLOOKUP(R122,'12 лет'!$Q$4:$U$75,5),IF(E122=11,VLOOKUP(R122,'11 лет'!$U$4:$Z$75,6),IF(E122=13,VLOOKUP(R122,'13 лет'!$T$4:$Y$75,6), IF(E122=14, VLOOKUP(R122,'14 лет'!$Y$4:$AD$74,6),""))))</f>
        <v/>
      </c>
      <c r="T122" s="171">
        <v>-20</v>
      </c>
      <c r="U122" s="249" t="str">
        <f ca="1" xml:space="preserve"> IF(E122=12,VLOOKUP(T122,'12 лет'!$T$4:$U$75,2),IF(E122=11,VLOOKUP(T122,'11 лет'!$Y$4:$Z$75,2),IF(E122=13,VLOOKUP(T122,'13 лет'!$X$4:$Y$75,2), IF(E122=14,VLOOKUP(T122,'14 лет'!$AC$4:$AD$74,2),""))))</f>
        <v/>
      </c>
      <c r="V122" s="175"/>
      <c r="W122" s="249" t="str">
        <f ca="1">IF(E122=12,VLOOKUP(V122,'12 лет'!$L$4:$O$75,4),IF(E122=11,VLOOKUP(V122,'11 лет'!$Q$3:$S$76,3),IF(E122=13,VLOOKUP(V122,'13 лет'!$P$3:$R$75,3), IF(E122=14, VLOOKUP(V122,'14 лет'!$U$3:$W$74,3),""))))</f>
        <v/>
      </c>
      <c r="X122" s="175"/>
      <c r="Y122" s="169" t="str">
        <f ca="1">IF(E122&lt;=9+OR(10),VLOOKUP(X122,'12 лет'!$P$3:$U$75,6),IF(E122&lt;=11+OR(12),VLOOKUP(X122,'11 лет'!$T$3:$Z$75,7),IF(E122&lt;=13+OR(14)+OR(15),VLOOKUP(X122,'13 лет'!$S$3:$Y$75,7), IF(E122&lt;=16+OR(17),VLOOKUP(X122,'14 лет'!$X$3:$AD$75,7),""))))</f>
        <v/>
      </c>
      <c r="Z122" s="175"/>
      <c r="AA122" s="176" t="str">
        <f ca="1">IF(E122&lt;=9+OR(10),"Нет",IF(E122&lt;=11+OR(12),"Нет",IF(E122&lt;=13+OR(14)+OR(15),"Нет", IF(E122&lt;=16+OR(17), VLOOKUP(Z122,'14 лет'!$V$3:$W$74,2),""))))</f>
        <v/>
      </c>
      <c r="AB122" s="268">
        <f t="shared" ca="1" si="7"/>
        <v>0</v>
      </c>
      <c r="AC122" s="269">
        <f t="shared" ca="1" si="6"/>
        <v>24</v>
      </c>
    </row>
    <row r="123" spans="1:29" ht="15.75">
      <c r="A123" s="108"/>
      <c r="B123" s="109"/>
      <c r="C123" s="110"/>
      <c r="D123" s="110"/>
      <c r="E123" s="267">
        <f t="shared" ca="1" si="5"/>
        <v>125</v>
      </c>
      <c r="F123" s="168"/>
      <c r="G123" s="249" t="str">
        <f ca="1">IF(E123=11,"Нет",IF(E123=12,"Нет",IF(E123=13,VLOOKUP(F123,'13 лет'!$O$3:$R$75,4), IF(E123=14,VLOOKUP(F123,'14 лет'!$T$3:$W$75,4),""))))</f>
        <v/>
      </c>
      <c r="H123" s="170"/>
      <c r="I123" s="169" t="str">
        <f ca="1">IF(E123&lt;=9+OR(10),VLOOKUP(H123,'12 лет'!$B$3:$D$75,3),IF(E123&lt;=11+OR(12),"Нет",IF(E123&lt;=13+OR(14)+OR(15),"Нет",IF(E123&lt;=16+OR(17),VLOOKUP(H123,'14 лет'!$S$3:$W$75,5),""))))</f>
        <v/>
      </c>
      <c r="J123" s="170"/>
      <c r="K123" s="249" t="str">
        <f ca="1">IF(E123=12,VLOOKUP(J123,'12 лет'!$M$4:$O$75,3),IF(E123=11,VLOOKUP(J123,'11 лет'!$O$3:$S$76,5),IF(E123=13,VLOOKUP(J123,'13 лет'!$N$3:$R$75,5), IF(E123=14,VLOOKUP(J123,'14 лет'!$R$3:$W$75,6),""))))</f>
        <v/>
      </c>
      <c r="L123" s="168"/>
      <c r="M123" s="169" t="str">
        <f ca="1">IF(E123&lt;11,"Нет",IF(E123&lt;=11+OR(12),VLOOKUP(L123,'11 лет'!$V$4:$Z$75,5),IF(E123&lt;=13+OR(14)+OR(15),VLOOKUP(L123,'13 лет'!$U$4:$Y$75,5), IF(E123&lt;=16+OR(17),VLOOKUP(L123,'14 лет'!$Z$3:$AD$75,5),""))))</f>
        <v/>
      </c>
      <c r="N123" s="168"/>
      <c r="O123" s="249" t="str">
        <f ca="1">IF(E123=12,VLOOKUP(N123,'12 лет'!$S$4:$U$75,3),IF(E123=11,VLOOKUP(N123,'11 лет'!$X$3:$Z$76,3),IF(E123=13,VLOOKUP(N123,'13 лет'!$W$4:$Y$75,3), IF(E123=14,VLOOKUP(N123,'14 лет'!$AB$3:$AD$75,3),""))))</f>
        <v/>
      </c>
      <c r="P123" s="168"/>
      <c r="Q123" s="249" t="str">
        <f ca="1">IF(E123=12,VLOOKUP(P123,'12 лет'!$R$4:$U$75,4),IF(E123=11,VLOOKUP(P123,'11 лет'!$W$4:$Z$75,4),IF(E123=13,VLOOKUP(P123,'13 лет'!$V$4:$Y$75,4), IF(E123=14, VLOOKUP(P123,'14 лет'!$AA$4:$AD$74,4),""))))</f>
        <v/>
      </c>
      <c r="R123" s="168"/>
      <c r="S123" s="249" t="str">
        <f ca="1">IF(E123=12,VLOOKUP(R123,'12 лет'!$Q$4:$U$75,5),IF(E123=11,VLOOKUP(R123,'11 лет'!$U$4:$Z$75,6),IF(E123=13,VLOOKUP(R123,'13 лет'!$T$4:$Y$75,6), IF(E123=14, VLOOKUP(R123,'14 лет'!$Y$4:$AD$74,6),""))))</f>
        <v/>
      </c>
      <c r="T123" s="171">
        <v>-20</v>
      </c>
      <c r="U123" s="249" t="str">
        <f ca="1" xml:space="preserve"> IF(E123=12,VLOOKUP(T123,'12 лет'!$T$4:$U$75,2),IF(E123=11,VLOOKUP(T123,'11 лет'!$Y$4:$Z$75,2),IF(E123=13,VLOOKUP(T123,'13 лет'!$X$4:$Y$75,2), IF(E123=14,VLOOKUP(T123,'14 лет'!$AC$4:$AD$74,2),""))))</f>
        <v/>
      </c>
      <c r="V123" s="175"/>
      <c r="W123" s="249" t="str">
        <f ca="1">IF(E123=12,VLOOKUP(V123,'12 лет'!$L$4:$O$75,4),IF(E123=11,VLOOKUP(V123,'11 лет'!$Q$3:$S$76,3),IF(E123=13,VLOOKUP(V123,'13 лет'!$P$3:$R$75,3), IF(E123=14, VLOOKUP(V123,'14 лет'!$U$3:$W$74,3),""))))</f>
        <v/>
      </c>
      <c r="X123" s="175"/>
      <c r="Y123" s="169" t="str">
        <f ca="1">IF(E123&lt;=9+OR(10),VLOOKUP(X123,'12 лет'!$P$3:$U$75,6),IF(E123&lt;=11+OR(12),VLOOKUP(X123,'11 лет'!$T$3:$Z$75,7),IF(E123&lt;=13+OR(14)+OR(15),VLOOKUP(X123,'13 лет'!$S$3:$Y$75,7), IF(E123&lt;=16+OR(17),VLOOKUP(X123,'14 лет'!$X$3:$AD$75,7),""))))</f>
        <v/>
      </c>
      <c r="Z123" s="175"/>
      <c r="AA123" s="176" t="str">
        <f ca="1">IF(E123&lt;=9+OR(10),"Нет",IF(E123&lt;=11+OR(12),"Нет",IF(E123&lt;=13+OR(14)+OR(15),"Нет", IF(E123&lt;=16+OR(17), VLOOKUP(Z123,'14 лет'!$V$3:$W$74,2),""))))</f>
        <v/>
      </c>
      <c r="AB123" s="268">
        <f t="shared" ca="1" si="7"/>
        <v>0</v>
      </c>
      <c r="AC123" s="269">
        <f t="shared" ca="1" si="6"/>
        <v>24</v>
      </c>
    </row>
    <row r="124" spans="1:29" ht="15.75">
      <c r="A124" s="108"/>
      <c r="B124" s="109"/>
      <c r="C124" s="110"/>
      <c r="D124" s="110"/>
      <c r="E124" s="267">
        <f t="shared" ca="1" si="5"/>
        <v>125</v>
      </c>
      <c r="F124" s="168"/>
      <c r="G124" s="249" t="str">
        <f ca="1">IF(E124=11,"Нет",IF(E124=12,"Нет",IF(E124=13,VLOOKUP(F124,'13 лет'!$O$3:$R$75,4), IF(E124=14,VLOOKUP(F124,'14 лет'!$T$3:$W$75,4),""))))</f>
        <v/>
      </c>
      <c r="H124" s="170"/>
      <c r="I124" s="169" t="str">
        <f ca="1">IF(E124&lt;=9+OR(10),VLOOKUP(H124,'12 лет'!$B$3:$D$75,3),IF(E124&lt;=11+OR(12),"Нет",IF(E124&lt;=13+OR(14)+OR(15),"Нет",IF(E124&lt;=16+OR(17),VLOOKUP(H124,'14 лет'!$S$3:$W$75,5),""))))</f>
        <v/>
      </c>
      <c r="J124" s="170"/>
      <c r="K124" s="249" t="str">
        <f ca="1">IF(E124=12,VLOOKUP(J124,'12 лет'!$M$4:$O$75,3),IF(E124=11,VLOOKUP(J124,'11 лет'!$O$3:$S$76,5),IF(E124=13,VLOOKUP(J124,'13 лет'!$N$3:$R$75,5), IF(E124=14,VLOOKUP(J124,'14 лет'!$R$3:$W$75,6),""))))</f>
        <v/>
      </c>
      <c r="L124" s="168"/>
      <c r="M124" s="169" t="str">
        <f ca="1">IF(E124&lt;11,"Нет",IF(E124&lt;=11+OR(12),VLOOKUP(L124,'11 лет'!$V$4:$Z$75,5),IF(E124&lt;=13+OR(14)+OR(15),VLOOKUP(L124,'13 лет'!$U$4:$Y$75,5), IF(E124&lt;=16+OR(17),VLOOKUP(L124,'14 лет'!$Z$3:$AD$75,5),""))))</f>
        <v/>
      </c>
      <c r="N124" s="168"/>
      <c r="O124" s="249" t="str">
        <f ca="1">IF(E124=12,VLOOKUP(N124,'12 лет'!$S$4:$U$75,3),IF(E124=11,VLOOKUP(N124,'11 лет'!$X$3:$Z$76,3),IF(E124=13,VLOOKUP(N124,'13 лет'!$W$4:$Y$75,3), IF(E124=14,VLOOKUP(N124,'14 лет'!$AB$3:$AD$75,3),""))))</f>
        <v/>
      </c>
      <c r="P124" s="168"/>
      <c r="Q124" s="249" t="str">
        <f ca="1">IF(E124=12,VLOOKUP(P124,'12 лет'!$R$4:$U$75,4),IF(E124=11,VLOOKUP(P124,'11 лет'!$W$4:$Z$75,4),IF(E124=13,VLOOKUP(P124,'13 лет'!$V$4:$Y$75,4), IF(E124=14, VLOOKUP(P124,'14 лет'!$AA$4:$AD$74,4),""))))</f>
        <v/>
      </c>
      <c r="R124" s="168"/>
      <c r="S124" s="249" t="str">
        <f ca="1">IF(E124=12,VLOOKUP(R124,'12 лет'!$Q$4:$U$75,5),IF(E124=11,VLOOKUP(R124,'11 лет'!$U$4:$Z$75,6),IF(E124=13,VLOOKUP(R124,'13 лет'!$T$4:$Y$75,6), IF(E124=14, VLOOKUP(R124,'14 лет'!$Y$4:$AD$74,6),""))))</f>
        <v/>
      </c>
      <c r="T124" s="171">
        <v>-20</v>
      </c>
      <c r="U124" s="249" t="str">
        <f ca="1" xml:space="preserve"> IF(E124=12,VLOOKUP(T124,'12 лет'!$T$4:$U$75,2),IF(E124=11,VLOOKUP(T124,'11 лет'!$Y$4:$Z$75,2),IF(E124=13,VLOOKUP(T124,'13 лет'!$X$4:$Y$75,2), IF(E124=14,VLOOKUP(T124,'14 лет'!$AC$4:$AD$74,2),""))))</f>
        <v/>
      </c>
      <c r="V124" s="175"/>
      <c r="W124" s="249" t="str">
        <f ca="1">IF(E124=12,VLOOKUP(V124,'12 лет'!$L$4:$O$75,4),IF(E124=11,VLOOKUP(V124,'11 лет'!$Q$3:$S$76,3),IF(E124=13,VLOOKUP(V124,'13 лет'!$P$3:$R$75,3), IF(E124=14, VLOOKUP(V124,'14 лет'!$U$3:$W$74,3),""))))</f>
        <v/>
      </c>
      <c r="X124" s="175"/>
      <c r="Y124" s="169" t="str">
        <f ca="1">IF(E124&lt;=9+OR(10),VLOOKUP(X124,'12 лет'!$P$3:$U$75,6),IF(E124&lt;=11+OR(12),VLOOKUP(X124,'11 лет'!$T$3:$Z$75,7),IF(E124&lt;=13+OR(14)+OR(15),VLOOKUP(X124,'13 лет'!$S$3:$Y$75,7), IF(E124&lt;=16+OR(17),VLOOKUP(X124,'14 лет'!$X$3:$AD$75,7),""))))</f>
        <v/>
      </c>
      <c r="Z124" s="175"/>
      <c r="AA124" s="176" t="str">
        <f ca="1">IF(E124&lt;=9+OR(10),"Нет",IF(E124&lt;=11+OR(12),"Нет",IF(E124&lt;=13+OR(14)+OR(15),"Нет", IF(E124&lt;=16+OR(17), VLOOKUP(Z124,'14 лет'!$V$3:$W$74,2),""))))</f>
        <v/>
      </c>
      <c r="AB124" s="268">
        <f t="shared" ca="1" si="7"/>
        <v>0</v>
      </c>
      <c r="AC124" s="269">
        <f t="shared" ca="1" si="6"/>
        <v>24</v>
      </c>
    </row>
  </sheetData>
  <sheetProtection algorithmName="SHA-512" hashValue="PTqXuQMFXNHZD9MHcKDK4bYo1ScQeVvX3gdcgpnrRva5bJU2bK/wsu/oKQTid+RaixdZ6/UdNLSieA5LzDDuJw==" saltValue="/3313UVo2gFMj1QYG3BSqA==" spinCount="100000" sheet="1" objects="1" scenarios="1"/>
  <mergeCells count="1">
    <mergeCell ref="A1:AB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76"/>
  <sheetViews>
    <sheetView topLeftCell="A55" workbookViewId="0">
      <selection activeCell="H37" sqref="H37"/>
    </sheetView>
  </sheetViews>
  <sheetFormatPr defaultRowHeight="15"/>
  <cols>
    <col min="1" max="1" width="11.42578125" customWidth="1" collapsed="1"/>
    <col min="2" max="2" width="13.7109375" hidden="1" customWidth="1" collapsed="1"/>
    <col min="4" max="4" width="2.7109375" customWidth="1" collapsed="1"/>
    <col min="5" max="5" width="9.140625" customWidth="1"/>
    <col min="6" max="6" width="3.140625" hidden="1" customWidth="1" collapsed="1"/>
    <col min="7" max="7" width="5.7109375" hidden="1" customWidth="1" collapsed="1"/>
    <col min="8" max="8" width="11.140625" customWidth="1" collapsed="1"/>
    <col min="9" max="9" width="7.5703125" customWidth="1" collapsed="1"/>
    <col min="11" max="11" width="11.42578125" customWidth="1" collapsed="1"/>
    <col min="12" max="12" width="10" customWidth="1" collapsed="1"/>
    <col min="15" max="15" width="11.85546875" customWidth="1" collapsed="1"/>
    <col min="16" max="16" width="15" hidden="1" customWidth="1" collapsed="1"/>
    <col min="18" max="18" width="3.140625" customWidth="1" collapsed="1"/>
    <col min="20" max="20" width="14.85546875" hidden="1" customWidth="1" collapsed="1"/>
    <col min="22" max="22" width="0" hidden="1" customWidth="1"/>
    <col min="24" max="24" width="11.7109375" customWidth="1" collapsed="1"/>
  </cols>
  <sheetData>
    <row r="1" spans="1:27" ht="15.75" thickBot="1"/>
    <row r="2" spans="1:27" ht="19.5" customHeight="1">
      <c r="A2" s="238" t="s">
        <v>197</v>
      </c>
      <c r="B2" s="3" t="s">
        <v>14</v>
      </c>
      <c r="C2" s="239" t="s">
        <v>198</v>
      </c>
      <c r="D2" s="82"/>
      <c r="E2" s="77" t="s">
        <v>0</v>
      </c>
      <c r="F2" s="82" t="s">
        <v>29</v>
      </c>
      <c r="G2" s="3"/>
      <c r="H2" s="240" t="s">
        <v>202</v>
      </c>
      <c r="I2" s="3" t="s">
        <v>19</v>
      </c>
      <c r="J2" s="240" t="s">
        <v>40</v>
      </c>
      <c r="K2" s="240" t="s">
        <v>16</v>
      </c>
      <c r="L2" s="240" t="s">
        <v>17</v>
      </c>
      <c r="M2" s="50" t="s">
        <v>0</v>
      </c>
      <c r="N2" s="4"/>
      <c r="O2" s="238" t="s">
        <v>197</v>
      </c>
      <c r="P2" s="3" t="s">
        <v>14</v>
      </c>
      <c r="Q2" s="246" t="s">
        <v>198</v>
      </c>
      <c r="R2" s="82"/>
      <c r="S2" s="77" t="s">
        <v>0</v>
      </c>
      <c r="T2" s="82" t="s">
        <v>29</v>
      </c>
      <c r="U2" s="240" t="s">
        <v>3</v>
      </c>
      <c r="V2" s="3" t="s">
        <v>18</v>
      </c>
      <c r="W2" s="240" t="s">
        <v>2</v>
      </c>
      <c r="X2" s="240" t="s">
        <v>16</v>
      </c>
      <c r="Y2" s="240" t="s">
        <v>17</v>
      </c>
      <c r="Z2" s="50" t="s">
        <v>0</v>
      </c>
    </row>
    <row r="3" spans="1:27" ht="15.75" thickBot="1">
      <c r="A3" s="5">
        <v>0</v>
      </c>
      <c r="B3" s="6">
        <v>0</v>
      </c>
      <c r="C3" s="74">
        <v>0</v>
      </c>
      <c r="D3" s="66"/>
      <c r="E3" s="128">
        <v>0</v>
      </c>
      <c r="F3" s="119"/>
      <c r="G3" s="132"/>
      <c r="H3" s="6"/>
      <c r="I3" s="7"/>
      <c r="J3" s="7"/>
      <c r="K3" s="7"/>
      <c r="L3" s="7"/>
      <c r="M3" s="51"/>
      <c r="N3" s="4"/>
      <c r="O3" s="5">
        <v>0</v>
      </c>
      <c r="P3" s="6">
        <v>0</v>
      </c>
      <c r="Q3" s="120">
        <v>0</v>
      </c>
      <c r="R3" s="119"/>
      <c r="S3" s="128">
        <v>0</v>
      </c>
      <c r="T3" s="119"/>
      <c r="U3" s="132"/>
      <c r="V3" s="6"/>
      <c r="W3" s="7"/>
      <c r="X3" s="7"/>
      <c r="Y3" s="7"/>
      <c r="Z3" s="51"/>
    </row>
    <row r="4" spans="1:27" ht="15.75" thickBot="1">
      <c r="A4" s="8">
        <v>1</v>
      </c>
      <c r="B4" s="9">
        <v>1</v>
      </c>
      <c r="C4" s="113">
        <v>0.1</v>
      </c>
      <c r="D4" s="119"/>
      <c r="E4" s="129">
        <v>70</v>
      </c>
      <c r="F4" s="16">
        <v>0</v>
      </c>
      <c r="G4" s="133">
        <v>0</v>
      </c>
      <c r="H4" s="9">
        <v>0</v>
      </c>
      <c r="I4" s="9">
        <v>0</v>
      </c>
      <c r="J4" s="9">
        <v>0</v>
      </c>
      <c r="K4" s="9">
        <v>0</v>
      </c>
      <c r="L4" s="9">
        <v>-40</v>
      </c>
      <c r="M4" s="52">
        <v>0</v>
      </c>
      <c r="N4" s="4"/>
      <c r="O4" s="8">
        <v>1</v>
      </c>
      <c r="P4" s="9">
        <v>0.1</v>
      </c>
      <c r="Q4" s="113">
        <v>0.1</v>
      </c>
      <c r="R4" s="119"/>
      <c r="S4" s="129">
        <v>70</v>
      </c>
      <c r="T4" s="119">
        <v>0</v>
      </c>
      <c r="U4" s="133">
        <v>0</v>
      </c>
      <c r="V4" s="9">
        <v>0</v>
      </c>
      <c r="W4" s="9">
        <v>0</v>
      </c>
      <c r="X4" s="9">
        <v>0</v>
      </c>
      <c r="Y4" s="9">
        <v>-40</v>
      </c>
      <c r="Z4" s="52">
        <v>0</v>
      </c>
      <c r="AA4" s="234"/>
    </row>
    <row r="5" spans="1:27" ht="15.75" thickBot="1">
      <c r="A5" s="24" t="s">
        <v>77</v>
      </c>
      <c r="B5" s="237">
        <v>245</v>
      </c>
      <c r="C5" s="14">
        <v>4.5999999999999996</v>
      </c>
      <c r="D5" s="16"/>
      <c r="E5" s="130">
        <v>70</v>
      </c>
      <c r="F5" s="16">
        <v>8</v>
      </c>
      <c r="G5" s="134"/>
      <c r="H5" s="104"/>
      <c r="I5" s="56">
        <v>1</v>
      </c>
      <c r="J5" s="237">
        <v>110</v>
      </c>
      <c r="K5" s="241">
        <v>2</v>
      </c>
      <c r="L5" s="60">
        <v>-4</v>
      </c>
      <c r="M5" s="48">
        <v>1</v>
      </c>
      <c r="N5" s="4"/>
      <c r="O5" s="24" t="s">
        <v>82</v>
      </c>
      <c r="P5" s="19">
        <v>31</v>
      </c>
      <c r="Q5" s="14">
        <v>4.8</v>
      </c>
      <c r="R5" s="37"/>
      <c r="S5" s="130">
        <v>70</v>
      </c>
      <c r="T5" s="112">
        <v>1</v>
      </c>
      <c r="U5" s="247"/>
      <c r="V5" s="36">
        <v>1</v>
      </c>
      <c r="W5" s="234">
        <v>100</v>
      </c>
      <c r="X5" s="90">
        <v>2</v>
      </c>
      <c r="Y5" s="70">
        <v>-2</v>
      </c>
      <c r="Z5" s="48">
        <v>1</v>
      </c>
      <c r="AA5" s="234"/>
    </row>
    <row r="6" spans="1:27" ht="15.75" thickBot="1">
      <c r="A6" s="24" t="s">
        <v>78</v>
      </c>
      <c r="B6" s="237">
        <v>242</v>
      </c>
      <c r="C6" s="114"/>
      <c r="D6" s="83"/>
      <c r="E6" s="130">
        <v>69</v>
      </c>
      <c r="F6" s="83">
        <v>10</v>
      </c>
      <c r="G6" s="135">
        <v>1</v>
      </c>
      <c r="H6" s="38"/>
      <c r="I6" s="56">
        <v>2</v>
      </c>
      <c r="J6" s="237">
        <v>113</v>
      </c>
      <c r="K6" s="242">
        <v>3</v>
      </c>
      <c r="L6" s="38"/>
      <c r="M6" s="48">
        <v>2</v>
      </c>
      <c r="N6" s="4"/>
      <c r="O6" s="24" t="s">
        <v>148</v>
      </c>
      <c r="P6" s="17">
        <v>31.1</v>
      </c>
      <c r="Q6" s="114" t="s">
        <v>203</v>
      </c>
      <c r="R6" s="36"/>
      <c r="S6" s="130">
        <v>69</v>
      </c>
      <c r="T6" s="112">
        <v>2</v>
      </c>
      <c r="U6" s="36">
        <v>1</v>
      </c>
      <c r="V6" s="36">
        <v>2</v>
      </c>
      <c r="W6" s="235">
        <v>103</v>
      </c>
      <c r="X6" s="87">
        <v>3</v>
      </c>
      <c r="Y6" s="70">
        <v>-1</v>
      </c>
      <c r="Z6" s="48">
        <v>2</v>
      </c>
      <c r="AA6" s="234"/>
    </row>
    <row r="7" spans="1:27" ht="15.75" thickBot="1">
      <c r="A7" s="24" t="s">
        <v>79</v>
      </c>
      <c r="B7" s="237">
        <v>239</v>
      </c>
      <c r="C7" s="13">
        <v>4.7</v>
      </c>
      <c r="D7" s="83"/>
      <c r="E7" s="130">
        <v>68</v>
      </c>
      <c r="F7" s="83">
        <v>11</v>
      </c>
      <c r="G7" s="134"/>
      <c r="H7" s="38"/>
      <c r="I7" s="56">
        <v>3</v>
      </c>
      <c r="J7" s="237">
        <v>116</v>
      </c>
      <c r="K7" s="241">
        <v>4</v>
      </c>
      <c r="L7" s="36">
        <v>-3</v>
      </c>
      <c r="M7" s="48">
        <v>3</v>
      </c>
      <c r="N7" s="4"/>
      <c r="O7" s="24" t="s">
        <v>149</v>
      </c>
      <c r="P7" s="19">
        <v>31.3</v>
      </c>
      <c r="Q7" s="245">
        <v>4.9000000000000004</v>
      </c>
      <c r="R7" s="36"/>
      <c r="S7" s="130">
        <v>68</v>
      </c>
      <c r="T7" s="112">
        <v>3</v>
      </c>
      <c r="U7" s="247"/>
      <c r="V7" s="36">
        <v>3</v>
      </c>
      <c r="W7" s="234">
        <v>106</v>
      </c>
      <c r="X7" s="87">
        <v>4</v>
      </c>
      <c r="Y7" s="70">
        <v>0</v>
      </c>
      <c r="Z7" s="48">
        <v>3</v>
      </c>
      <c r="AA7" s="234"/>
    </row>
    <row r="8" spans="1:27" ht="15.75" thickBot="1">
      <c r="A8" s="24" t="s">
        <v>80</v>
      </c>
      <c r="B8" s="237">
        <v>236</v>
      </c>
      <c r="C8" s="114"/>
      <c r="D8" s="83"/>
      <c r="E8" s="130">
        <v>67</v>
      </c>
      <c r="F8" s="83">
        <v>12</v>
      </c>
      <c r="G8" s="134"/>
      <c r="H8" s="38"/>
      <c r="I8" s="56">
        <v>4</v>
      </c>
      <c r="J8" s="237">
        <v>119</v>
      </c>
      <c r="K8" s="244">
        <v>5</v>
      </c>
      <c r="L8" s="38"/>
      <c r="M8" s="48">
        <v>4</v>
      </c>
      <c r="N8" s="4"/>
      <c r="O8" s="24" t="s">
        <v>86</v>
      </c>
      <c r="P8" s="17">
        <v>31.5</v>
      </c>
      <c r="Q8" s="114" t="s">
        <v>203</v>
      </c>
      <c r="R8" s="36"/>
      <c r="S8" s="130">
        <v>67</v>
      </c>
      <c r="T8" s="112">
        <v>4</v>
      </c>
      <c r="U8" s="36">
        <v>2</v>
      </c>
      <c r="V8" s="36">
        <v>4</v>
      </c>
      <c r="W8" s="234">
        <v>108</v>
      </c>
      <c r="X8" s="87">
        <v>5</v>
      </c>
      <c r="Y8" s="248"/>
      <c r="Z8" s="48">
        <v>4</v>
      </c>
      <c r="AA8" s="234"/>
    </row>
    <row r="9" spans="1:27" ht="15.75" thickBot="1">
      <c r="A9" s="24" t="s">
        <v>81</v>
      </c>
      <c r="B9" s="237">
        <v>233</v>
      </c>
      <c r="C9" s="13">
        <v>4.8</v>
      </c>
      <c r="D9" s="83"/>
      <c r="E9" s="130">
        <v>66</v>
      </c>
      <c r="F9" s="83">
        <v>12.5</v>
      </c>
      <c r="G9" s="134"/>
      <c r="H9" s="38"/>
      <c r="I9" s="56">
        <v>5</v>
      </c>
      <c r="J9" s="237">
        <v>122</v>
      </c>
      <c r="K9" s="241">
        <v>6</v>
      </c>
      <c r="L9" s="36">
        <v>-2</v>
      </c>
      <c r="M9" s="48">
        <v>5</v>
      </c>
      <c r="N9" s="4"/>
      <c r="O9" s="24" t="s">
        <v>150</v>
      </c>
      <c r="P9" s="19">
        <v>31.7</v>
      </c>
      <c r="Q9" s="245">
        <v>5</v>
      </c>
      <c r="R9" s="36"/>
      <c r="S9" s="130">
        <v>66</v>
      </c>
      <c r="T9" s="112">
        <v>5</v>
      </c>
      <c r="U9" s="247"/>
      <c r="V9" s="36">
        <v>5</v>
      </c>
      <c r="W9" s="234">
        <v>110</v>
      </c>
      <c r="X9" s="247"/>
      <c r="Y9" s="96">
        <v>1</v>
      </c>
      <c r="Z9" s="48">
        <v>5</v>
      </c>
      <c r="AA9" s="234"/>
    </row>
    <row r="10" spans="1:27" ht="15.75" thickBot="1">
      <c r="A10" s="24" t="s">
        <v>82</v>
      </c>
      <c r="B10" s="237">
        <v>230</v>
      </c>
      <c r="C10" s="114"/>
      <c r="D10" s="83"/>
      <c r="E10" s="130">
        <v>65</v>
      </c>
      <c r="F10" s="83">
        <v>13</v>
      </c>
      <c r="G10" s="135">
        <v>2</v>
      </c>
      <c r="H10" s="38"/>
      <c r="I10" s="56">
        <v>6</v>
      </c>
      <c r="J10" s="237">
        <v>125</v>
      </c>
      <c r="K10" s="244">
        <v>7</v>
      </c>
      <c r="L10" s="38"/>
      <c r="M10" s="48">
        <v>6</v>
      </c>
      <c r="N10" s="4"/>
      <c r="O10" s="24" t="s">
        <v>151</v>
      </c>
      <c r="P10" s="17">
        <v>31.9</v>
      </c>
      <c r="Q10" s="114" t="s">
        <v>203</v>
      </c>
      <c r="R10" s="36"/>
      <c r="S10" s="130">
        <v>65</v>
      </c>
      <c r="T10" s="112">
        <v>6</v>
      </c>
      <c r="U10" s="36">
        <v>3</v>
      </c>
      <c r="V10" s="36">
        <v>6</v>
      </c>
      <c r="W10" s="234">
        <v>112</v>
      </c>
      <c r="X10" s="87">
        <v>6</v>
      </c>
      <c r="Y10" s="248"/>
      <c r="Z10" s="48">
        <v>6</v>
      </c>
      <c r="AA10" s="234"/>
    </row>
    <row r="11" spans="1:27" ht="15.75" thickBot="1">
      <c r="A11" s="24" t="s">
        <v>83</v>
      </c>
      <c r="B11" s="237">
        <v>228</v>
      </c>
      <c r="C11" s="114"/>
      <c r="D11" s="83"/>
      <c r="E11" s="130">
        <v>64</v>
      </c>
      <c r="F11" s="83">
        <v>13.5</v>
      </c>
      <c r="G11" s="134"/>
      <c r="H11" s="38"/>
      <c r="I11" s="56">
        <v>7</v>
      </c>
      <c r="J11" s="237">
        <v>128</v>
      </c>
      <c r="K11" s="241">
        <v>8</v>
      </c>
      <c r="L11" s="36">
        <v>-1</v>
      </c>
      <c r="M11" s="48">
        <v>7</v>
      </c>
      <c r="N11" s="4"/>
      <c r="O11" s="24" t="s">
        <v>91</v>
      </c>
      <c r="P11" s="19">
        <v>32.1</v>
      </c>
      <c r="Q11" s="245">
        <v>5.0999999999999996</v>
      </c>
      <c r="R11" s="36"/>
      <c r="S11" s="130">
        <v>64</v>
      </c>
      <c r="T11" s="112">
        <v>6.8</v>
      </c>
      <c r="U11" s="247"/>
      <c r="V11" s="36">
        <v>7</v>
      </c>
      <c r="W11" s="235">
        <v>114</v>
      </c>
      <c r="X11" s="247"/>
      <c r="Y11" s="96">
        <v>2</v>
      </c>
      <c r="Z11" s="48">
        <v>7</v>
      </c>
      <c r="AA11" s="234"/>
    </row>
    <row r="12" spans="1:27" ht="15.75" thickBot="1">
      <c r="A12" s="24" t="s">
        <v>84</v>
      </c>
      <c r="B12" s="237">
        <v>226</v>
      </c>
      <c r="C12" s="13">
        <v>4.9000000000000004</v>
      </c>
      <c r="D12" s="83"/>
      <c r="E12" s="130">
        <v>63</v>
      </c>
      <c r="F12" s="83">
        <v>14</v>
      </c>
      <c r="G12" s="134"/>
      <c r="H12" s="38"/>
      <c r="I12" s="56">
        <v>8</v>
      </c>
      <c r="J12" s="237">
        <v>131</v>
      </c>
      <c r="K12" s="244">
        <v>9</v>
      </c>
      <c r="L12" s="38"/>
      <c r="M12" s="48">
        <v>8</v>
      </c>
      <c r="N12" s="4"/>
      <c r="O12" s="24" t="s">
        <v>152</v>
      </c>
      <c r="P12" s="17">
        <v>32.299999999999997</v>
      </c>
      <c r="Q12" s="114" t="s">
        <v>203</v>
      </c>
      <c r="R12" s="36"/>
      <c r="S12" s="130">
        <v>63</v>
      </c>
      <c r="T12" s="112">
        <v>7.6</v>
      </c>
      <c r="U12" s="36">
        <v>4</v>
      </c>
      <c r="V12" s="36">
        <v>8</v>
      </c>
      <c r="W12" s="234">
        <v>116</v>
      </c>
      <c r="X12" s="87">
        <v>7</v>
      </c>
      <c r="Y12" s="248"/>
      <c r="Z12" s="48">
        <v>8</v>
      </c>
      <c r="AA12" s="231"/>
    </row>
    <row r="13" spans="1:27" ht="15.75" thickBot="1">
      <c r="A13" s="24" t="s">
        <v>85</v>
      </c>
      <c r="B13" s="237">
        <v>224</v>
      </c>
      <c r="C13" s="114"/>
      <c r="D13" s="83"/>
      <c r="E13" s="130">
        <v>62</v>
      </c>
      <c r="F13" s="83">
        <v>14.5</v>
      </c>
      <c r="G13" s="134"/>
      <c r="H13" s="38"/>
      <c r="I13" s="56">
        <v>9</v>
      </c>
      <c r="J13" s="237">
        <v>134</v>
      </c>
      <c r="K13" s="241">
        <v>10</v>
      </c>
      <c r="L13" s="36">
        <v>0</v>
      </c>
      <c r="M13" s="48">
        <v>9</v>
      </c>
      <c r="N13" s="4"/>
      <c r="O13" s="24" t="s">
        <v>94</v>
      </c>
      <c r="P13" s="19">
        <v>32.5</v>
      </c>
      <c r="Q13" s="245">
        <v>5.2</v>
      </c>
      <c r="R13" s="36"/>
      <c r="S13" s="130">
        <v>62</v>
      </c>
      <c r="T13" s="112">
        <v>8.3000000000000007</v>
      </c>
      <c r="U13" s="247"/>
      <c r="V13" s="36">
        <v>9</v>
      </c>
      <c r="W13" s="234">
        <v>118</v>
      </c>
      <c r="X13" s="247"/>
      <c r="Y13" s="96">
        <v>3</v>
      </c>
      <c r="Z13" s="48">
        <v>9</v>
      </c>
      <c r="AA13" s="234"/>
    </row>
    <row r="14" spans="1:27" ht="15.75" thickBot="1">
      <c r="A14" s="24" t="s">
        <v>86</v>
      </c>
      <c r="B14" s="237">
        <v>222</v>
      </c>
      <c r="C14" s="114"/>
      <c r="D14" s="83"/>
      <c r="E14" s="130">
        <v>61</v>
      </c>
      <c r="F14" s="83">
        <v>15</v>
      </c>
      <c r="G14" s="135">
        <v>3</v>
      </c>
      <c r="H14" s="38"/>
      <c r="I14" s="53">
        <v>10</v>
      </c>
      <c r="J14" s="237">
        <v>137</v>
      </c>
      <c r="K14" s="38"/>
      <c r="L14" s="38"/>
      <c r="M14" s="48">
        <v>10</v>
      </c>
      <c r="N14" s="4"/>
      <c r="O14" s="24" t="s">
        <v>153</v>
      </c>
      <c r="P14" s="17">
        <v>32.700000000000003</v>
      </c>
      <c r="Q14" s="114" t="s">
        <v>203</v>
      </c>
      <c r="R14" s="36"/>
      <c r="S14" s="130">
        <v>61</v>
      </c>
      <c r="T14" s="112">
        <v>9</v>
      </c>
      <c r="U14" s="36">
        <v>5</v>
      </c>
      <c r="V14" s="37">
        <v>10</v>
      </c>
      <c r="W14" s="234">
        <v>120</v>
      </c>
      <c r="X14" s="88">
        <v>8</v>
      </c>
      <c r="Y14" s="248"/>
      <c r="Z14" s="48">
        <v>10</v>
      </c>
      <c r="AA14" s="228"/>
    </row>
    <row r="15" spans="1:27" ht="15.75" thickBot="1">
      <c r="A15" s="24" t="s">
        <v>87</v>
      </c>
      <c r="B15" s="237">
        <v>220</v>
      </c>
      <c r="C15" s="13">
        <v>5</v>
      </c>
      <c r="D15" s="16"/>
      <c r="E15" s="130">
        <v>60</v>
      </c>
      <c r="F15" s="16">
        <v>15.5</v>
      </c>
      <c r="G15" s="134"/>
      <c r="H15" s="38"/>
      <c r="I15" s="56">
        <v>11</v>
      </c>
      <c r="J15" s="237">
        <v>140</v>
      </c>
      <c r="K15" s="241">
        <v>11</v>
      </c>
      <c r="L15" s="38"/>
      <c r="M15" s="48">
        <v>11</v>
      </c>
      <c r="N15" s="4"/>
      <c r="O15" s="24" t="s">
        <v>97</v>
      </c>
      <c r="P15" s="19">
        <v>32.9</v>
      </c>
      <c r="Q15" s="245">
        <v>5.3</v>
      </c>
      <c r="R15" s="37"/>
      <c r="S15" s="130">
        <v>60</v>
      </c>
      <c r="T15" s="112">
        <v>9.5</v>
      </c>
      <c r="U15" s="247"/>
      <c r="V15" s="38"/>
      <c r="W15" s="234">
        <v>122</v>
      </c>
      <c r="X15" s="247"/>
      <c r="Y15" s="96">
        <v>4</v>
      </c>
      <c r="Z15" s="48">
        <v>11</v>
      </c>
      <c r="AA15" s="234"/>
    </row>
    <row r="16" spans="1:27" ht="15.75" thickBot="1">
      <c r="A16" s="24" t="s">
        <v>88</v>
      </c>
      <c r="B16" s="237">
        <v>218</v>
      </c>
      <c r="C16" s="114"/>
      <c r="D16" s="83"/>
      <c r="E16" s="130">
        <v>59</v>
      </c>
      <c r="F16" s="83">
        <v>16</v>
      </c>
      <c r="G16" s="134"/>
      <c r="H16" s="38"/>
      <c r="I16" s="56">
        <v>12</v>
      </c>
      <c r="J16" s="237">
        <v>143</v>
      </c>
      <c r="K16" s="38"/>
      <c r="L16" s="36">
        <v>1</v>
      </c>
      <c r="M16" s="48">
        <v>12</v>
      </c>
      <c r="N16" s="4"/>
      <c r="O16" s="24" t="s">
        <v>100</v>
      </c>
      <c r="P16" s="18">
        <v>33.1</v>
      </c>
      <c r="Q16" s="114" t="s">
        <v>203</v>
      </c>
      <c r="R16" s="36"/>
      <c r="S16" s="130">
        <v>59</v>
      </c>
      <c r="T16" s="112">
        <v>10</v>
      </c>
      <c r="U16" s="36">
        <v>6</v>
      </c>
      <c r="V16" s="36">
        <v>11</v>
      </c>
      <c r="W16" s="235">
        <v>124</v>
      </c>
      <c r="X16" s="91">
        <v>9</v>
      </c>
      <c r="Y16" s="248"/>
      <c r="Z16" s="48">
        <v>12</v>
      </c>
      <c r="AA16" s="231"/>
    </row>
    <row r="17" spans="1:27" ht="15.75" thickBot="1">
      <c r="A17" s="24" t="s">
        <v>89</v>
      </c>
      <c r="B17" s="237">
        <v>216</v>
      </c>
      <c r="C17" s="114"/>
      <c r="D17" s="83"/>
      <c r="E17" s="130">
        <v>58</v>
      </c>
      <c r="F17" s="83">
        <v>16.5</v>
      </c>
      <c r="G17" s="134"/>
      <c r="H17" s="36">
        <v>1</v>
      </c>
      <c r="I17" s="56">
        <v>13</v>
      </c>
      <c r="J17" s="237">
        <v>146</v>
      </c>
      <c r="K17" s="241">
        <v>12</v>
      </c>
      <c r="L17" s="38"/>
      <c r="M17" s="48">
        <v>13</v>
      </c>
      <c r="N17" s="4"/>
      <c r="O17" s="24" t="s">
        <v>103</v>
      </c>
      <c r="P17" s="18">
        <v>33.299999999999997</v>
      </c>
      <c r="Q17" s="114" t="s">
        <v>203</v>
      </c>
      <c r="R17" s="36"/>
      <c r="S17" s="130">
        <v>58</v>
      </c>
      <c r="T17" s="112">
        <v>10.5</v>
      </c>
      <c r="U17" s="247"/>
      <c r="V17" s="38"/>
      <c r="W17" s="234">
        <v>126</v>
      </c>
      <c r="X17" s="247"/>
      <c r="Y17" s="96">
        <v>5</v>
      </c>
      <c r="Z17" s="48">
        <v>13</v>
      </c>
      <c r="AA17" s="234"/>
    </row>
    <row r="18" spans="1:27" ht="15.75" thickBot="1">
      <c r="A18" s="24" t="s">
        <v>90</v>
      </c>
      <c r="B18" s="237">
        <v>214</v>
      </c>
      <c r="C18" s="13">
        <v>5.0999999999999996</v>
      </c>
      <c r="D18" s="83"/>
      <c r="E18" s="130">
        <v>57</v>
      </c>
      <c r="F18" s="83">
        <v>17</v>
      </c>
      <c r="G18" s="135">
        <v>4</v>
      </c>
      <c r="H18" s="38"/>
      <c r="I18" s="56">
        <v>14</v>
      </c>
      <c r="J18" s="237">
        <v>148</v>
      </c>
      <c r="K18" s="38"/>
      <c r="L18" s="38"/>
      <c r="M18" s="48">
        <v>14</v>
      </c>
      <c r="N18" s="4"/>
      <c r="O18" s="24" t="s">
        <v>154</v>
      </c>
      <c r="P18" s="18">
        <v>33.6</v>
      </c>
      <c r="Q18" s="245">
        <v>5.4</v>
      </c>
      <c r="R18" s="36"/>
      <c r="S18" s="130">
        <v>57</v>
      </c>
      <c r="T18" s="112">
        <v>11</v>
      </c>
      <c r="U18" s="36">
        <v>7</v>
      </c>
      <c r="V18" s="36">
        <v>12</v>
      </c>
      <c r="W18" s="234">
        <v>128</v>
      </c>
      <c r="X18" s="91">
        <v>10</v>
      </c>
      <c r="Y18" s="248"/>
      <c r="Z18" s="48">
        <v>14</v>
      </c>
      <c r="AA18" s="231"/>
    </row>
    <row r="19" spans="1:27" ht="15.75" thickBot="1">
      <c r="A19" s="24" t="s">
        <v>91</v>
      </c>
      <c r="B19" s="237">
        <v>212</v>
      </c>
      <c r="C19" s="114"/>
      <c r="D19" s="83"/>
      <c r="E19" s="130">
        <v>56</v>
      </c>
      <c r="F19" s="83">
        <v>17.5</v>
      </c>
      <c r="G19" s="134"/>
      <c r="H19" s="38"/>
      <c r="I19" s="56">
        <v>15</v>
      </c>
      <c r="J19" s="237">
        <v>150</v>
      </c>
      <c r="K19" s="241">
        <v>13</v>
      </c>
      <c r="L19" s="36">
        <v>2</v>
      </c>
      <c r="M19" s="48">
        <v>15</v>
      </c>
      <c r="N19" s="4"/>
      <c r="O19" s="24" t="s">
        <v>106</v>
      </c>
      <c r="P19" s="18">
        <v>33.9</v>
      </c>
      <c r="Q19" s="114" t="s">
        <v>203</v>
      </c>
      <c r="R19" s="36"/>
      <c r="S19" s="130">
        <v>56</v>
      </c>
      <c r="T19" s="112">
        <v>11.5</v>
      </c>
      <c r="U19" s="247"/>
      <c r="V19" s="38"/>
      <c r="W19" s="234">
        <v>130</v>
      </c>
      <c r="X19" s="247"/>
      <c r="Y19" s="96">
        <v>6</v>
      </c>
      <c r="Z19" s="48">
        <v>15</v>
      </c>
      <c r="AA19" s="235"/>
    </row>
    <row r="20" spans="1:27" ht="15.75" thickBot="1">
      <c r="A20" s="24" t="s">
        <v>92</v>
      </c>
      <c r="B20" s="237">
        <v>210</v>
      </c>
      <c r="C20" s="114"/>
      <c r="D20" s="83"/>
      <c r="E20" s="130">
        <v>55</v>
      </c>
      <c r="F20" s="83">
        <v>18</v>
      </c>
      <c r="G20" s="134"/>
      <c r="H20" s="38"/>
      <c r="I20" s="56">
        <v>16</v>
      </c>
      <c r="J20" s="237">
        <v>152</v>
      </c>
      <c r="K20" s="38"/>
      <c r="L20" s="38"/>
      <c r="M20" s="48">
        <v>16</v>
      </c>
      <c r="N20" s="4"/>
      <c r="O20" s="24" t="s">
        <v>155</v>
      </c>
      <c r="P20" s="83">
        <v>34.200000000000003</v>
      </c>
      <c r="Q20" s="114" t="s">
        <v>203</v>
      </c>
      <c r="R20" s="36"/>
      <c r="S20" s="130">
        <v>55</v>
      </c>
      <c r="T20" s="112">
        <v>12</v>
      </c>
      <c r="U20" s="36">
        <v>8</v>
      </c>
      <c r="V20" s="36">
        <v>13</v>
      </c>
      <c r="W20" s="235">
        <v>132</v>
      </c>
      <c r="X20" s="91">
        <v>11</v>
      </c>
      <c r="Y20" s="248"/>
      <c r="Z20" s="48">
        <v>16</v>
      </c>
      <c r="AA20" s="228"/>
    </row>
    <row r="21" spans="1:27" ht="15.75" thickBot="1">
      <c r="A21" s="24" t="s">
        <v>93</v>
      </c>
      <c r="B21" s="237">
        <v>208</v>
      </c>
      <c r="C21" s="13">
        <v>5.2</v>
      </c>
      <c r="D21" s="83"/>
      <c r="E21" s="130">
        <v>54</v>
      </c>
      <c r="F21" s="83">
        <v>18.5</v>
      </c>
      <c r="G21" s="134"/>
      <c r="H21" s="36">
        <v>2</v>
      </c>
      <c r="I21" s="56">
        <v>17</v>
      </c>
      <c r="J21" s="237">
        <v>154</v>
      </c>
      <c r="K21" s="241">
        <v>14</v>
      </c>
      <c r="L21" s="38"/>
      <c r="M21" s="48">
        <v>17</v>
      </c>
      <c r="N21" s="4"/>
      <c r="O21" s="24" t="s">
        <v>156</v>
      </c>
      <c r="P21" s="18">
        <v>34.5</v>
      </c>
      <c r="Q21" s="245">
        <v>5.5</v>
      </c>
      <c r="R21" s="36"/>
      <c r="S21" s="130">
        <v>54</v>
      </c>
      <c r="T21" s="112">
        <v>12.5</v>
      </c>
      <c r="U21" s="247"/>
      <c r="V21" s="38"/>
      <c r="W21" s="234">
        <v>134</v>
      </c>
      <c r="X21" s="247"/>
      <c r="Y21" s="31"/>
      <c r="Z21" s="48">
        <v>17</v>
      </c>
      <c r="AA21" s="234"/>
    </row>
    <row r="22" spans="1:27" ht="15.75" thickBot="1">
      <c r="A22" s="24" t="s">
        <v>94</v>
      </c>
      <c r="B22" s="237">
        <v>206</v>
      </c>
      <c r="C22" s="114"/>
      <c r="D22" s="83"/>
      <c r="E22" s="130">
        <v>53</v>
      </c>
      <c r="F22" s="83">
        <v>19</v>
      </c>
      <c r="G22" s="135">
        <v>5</v>
      </c>
      <c r="H22" s="38"/>
      <c r="I22" s="56">
        <v>18</v>
      </c>
      <c r="J22" s="237">
        <v>156</v>
      </c>
      <c r="K22" s="38"/>
      <c r="L22" s="36">
        <v>3</v>
      </c>
      <c r="M22" s="48">
        <v>18</v>
      </c>
      <c r="N22" s="4"/>
      <c r="O22" s="24" t="s">
        <v>157</v>
      </c>
      <c r="P22" s="18">
        <v>34.799999999999997</v>
      </c>
      <c r="Q22" s="114" t="s">
        <v>203</v>
      </c>
      <c r="R22" s="36"/>
      <c r="S22" s="130">
        <v>53</v>
      </c>
      <c r="T22" s="112">
        <v>13</v>
      </c>
      <c r="U22" s="36">
        <v>9</v>
      </c>
      <c r="V22" s="36">
        <v>14</v>
      </c>
      <c r="W22" s="234">
        <v>136</v>
      </c>
      <c r="X22" s="91">
        <v>12</v>
      </c>
      <c r="Y22" s="96">
        <v>7</v>
      </c>
      <c r="Z22" s="48">
        <v>18</v>
      </c>
      <c r="AA22" s="228"/>
    </row>
    <row r="23" spans="1:27" ht="15.75" thickBot="1">
      <c r="A23" s="24" t="s">
        <v>95</v>
      </c>
      <c r="B23" s="237">
        <v>204</v>
      </c>
      <c r="C23" s="114"/>
      <c r="D23" s="83"/>
      <c r="E23" s="130">
        <v>52</v>
      </c>
      <c r="F23" s="83">
        <v>19.5</v>
      </c>
      <c r="G23" s="134"/>
      <c r="H23" s="38"/>
      <c r="I23" s="56">
        <v>19</v>
      </c>
      <c r="J23" s="237">
        <v>158</v>
      </c>
      <c r="K23" s="241">
        <v>15</v>
      </c>
      <c r="L23" s="38"/>
      <c r="M23" s="48">
        <v>19</v>
      </c>
      <c r="N23" s="4"/>
      <c r="O23" s="24" t="s">
        <v>158</v>
      </c>
      <c r="P23" s="18">
        <v>35.1</v>
      </c>
      <c r="Q23" s="114" t="s">
        <v>203</v>
      </c>
      <c r="R23" s="36"/>
      <c r="S23" s="130">
        <v>52</v>
      </c>
      <c r="T23" s="112">
        <v>13.5</v>
      </c>
      <c r="U23" s="247"/>
      <c r="V23" s="38"/>
      <c r="W23" s="234">
        <v>138</v>
      </c>
      <c r="X23" s="247"/>
      <c r="Y23" s="99"/>
      <c r="Z23" s="48">
        <v>19</v>
      </c>
      <c r="AA23" s="231"/>
    </row>
    <row r="24" spans="1:27" ht="15.75" thickBot="1">
      <c r="A24" s="24" t="s">
        <v>96</v>
      </c>
      <c r="B24" s="237">
        <v>202</v>
      </c>
      <c r="C24" s="114"/>
      <c r="D24" s="83"/>
      <c r="E24" s="130">
        <v>51</v>
      </c>
      <c r="F24" s="83">
        <v>20</v>
      </c>
      <c r="G24" s="136"/>
      <c r="H24" s="38"/>
      <c r="I24" s="53">
        <v>20</v>
      </c>
      <c r="J24" s="237">
        <v>160</v>
      </c>
      <c r="K24" s="38"/>
      <c r="L24" s="38"/>
      <c r="M24" s="48">
        <v>20</v>
      </c>
      <c r="N24" s="4"/>
      <c r="O24" s="24" t="s">
        <v>159</v>
      </c>
      <c r="P24" s="18">
        <v>35.5</v>
      </c>
      <c r="Q24" s="114" t="s">
        <v>203</v>
      </c>
      <c r="R24" s="36"/>
      <c r="S24" s="130">
        <v>51</v>
      </c>
      <c r="T24" s="112">
        <v>14</v>
      </c>
      <c r="U24" s="36">
        <v>10</v>
      </c>
      <c r="V24" s="37">
        <v>15</v>
      </c>
      <c r="W24" s="235">
        <v>140</v>
      </c>
      <c r="X24" s="92">
        <v>13</v>
      </c>
      <c r="Y24" s="248"/>
      <c r="Z24" s="48">
        <v>20</v>
      </c>
      <c r="AA24" s="234"/>
    </row>
    <row r="25" spans="1:27" ht="15.75" thickBot="1">
      <c r="A25" s="24" t="s">
        <v>97</v>
      </c>
      <c r="B25" s="237">
        <v>200</v>
      </c>
      <c r="C25" s="13">
        <v>5.3</v>
      </c>
      <c r="D25" s="16"/>
      <c r="E25" s="130">
        <v>50</v>
      </c>
      <c r="F25" s="16">
        <v>20.5</v>
      </c>
      <c r="G25" s="134"/>
      <c r="H25" s="36">
        <v>3</v>
      </c>
      <c r="I25" s="56">
        <v>21</v>
      </c>
      <c r="J25" s="237">
        <v>162</v>
      </c>
      <c r="K25" s="241">
        <v>16</v>
      </c>
      <c r="L25" s="36">
        <v>4</v>
      </c>
      <c r="M25" s="48">
        <v>21</v>
      </c>
      <c r="N25" s="4"/>
      <c r="O25" s="24" t="s">
        <v>160</v>
      </c>
      <c r="P25" s="18">
        <v>35.9</v>
      </c>
      <c r="Q25" s="245">
        <v>5.6</v>
      </c>
      <c r="R25" s="37"/>
      <c r="S25" s="130">
        <v>50</v>
      </c>
      <c r="T25" s="112">
        <v>14.5</v>
      </c>
      <c r="U25" s="247"/>
      <c r="V25" s="38"/>
      <c r="W25" s="235">
        <v>142</v>
      </c>
      <c r="X25" s="247"/>
      <c r="Y25" s="96">
        <v>8</v>
      </c>
      <c r="Z25" s="48">
        <v>21</v>
      </c>
      <c r="AA25" s="231"/>
    </row>
    <row r="26" spans="1:27" ht="15.75" thickBot="1">
      <c r="A26" s="24" t="s">
        <v>98</v>
      </c>
      <c r="B26" s="237">
        <v>199</v>
      </c>
      <c r="C26" s="114"/>
      <c r="D26" s="83"/>
      <c r="E26" s="130">
        <v>49</v>
      </c>
      <c r="F26" s="83">
        <v>21</v>
      </c>
      <c r="G26" s="135">
        <v>6</v>
      </c>
      <c r="H26" s="38"/>
      <c r="I26" s="56">
        <v>22</v>
      </c>
      <c r="J26" s="237">
        <v>164</v>
      </c>
      <c r="K26" s="38"/>
      <c r="L26" s="38"/>
      <c r="M26" s="48">
        <v>22</v>
      </c>
      <c r="N26" s="4"/>
      <c r="O26" s="24" t="s">
        <v>161</v>
      </c>
      <c r="P26" s="18">
        <v>36.299999999999997</v>
      </c>
      <c r="Q26" s="114" t="s">
        <v>203</v>
      </c>
      <c r="R26" s="36"/>
      <c r="S26" s="130">
        <v>49</v>
      </c>
      <c r="T26" s="112">
        <v>15</v>
      </c>
      <c r="U26" s="36">
        <v>11</v>
      </c>
      <c r="V26" s="36">
        <v>16</v>
      </c>
      <c r="W26" s="235">
        <v>144</v>
      </c>
      <c r="X26" s="91">
        <v>14</v>
      </c>
      <c r="Y26" s="248"/>
      <c r="Z26" s="48">
        <v>22</v>
      </c>
      <c r="AA26" s="231"/>
    </row>
    <row r="27" spans="1:27" ht="15.75" thickBot="1">
      <c r="A27" s="24" t="s">
        <v>99</v>
      </c>
      <c r="B27" s="237">
        <v>198</v>
      </c>
      <c r="C27" s="114"/>
      <c r="D27" s="83"/>
      <c r="E27" s="130">
        <v>48</v>
      </c>
      <c r="F27" s="83">
        <v>21.5</v>
      </c>
      <c r="G27" s="134"/>
      <c r="H27" s="38"/>
      <c r="I27" s="56">
        <v>23</v>
      </c>
      <c r="J27" s="237">
        <v>166</v>
      </c>
      <c r="K27" s="243">
        <v>17</v>
      </c>
      <c r="L27" s="38"/>
      <c r="M27" s="48">
        <v>23</v>
      </c>
      <c r="N27" s="4"/>
      <c r="O27" s="24" t="s">
        <v>113</v>
      </c>
      <c r="P27" s="18">
        <v>36.700000000000003</v>
      </c>
      <c r="Q27" s="114" t="s">
        <v>203</v>
      </c>
      <c r="R27" s="36"/>
      <c r="S27" s="130">
        <v>48</v>
      </c>
      <c r="T27" s="112">
        <v>15.5</v>
      </c>
      <c r="U27" s="247"/>
      <c r="V27" s="38"/>
      <c r="W27" s="234">
        <v>146</v>
      </c>
      <c r="X27" s="247"/>
      <c r="Y27" s="31"/>
      <c r="Z27" s="48">
        <v>23</v>
      </c>
      <c r="AA27" s="231"/>
    </row>
    <row r="28" spans="1:27" ht="15.75" thickBot="1">
      <c r="A28" s="24" t="s">
        <v>100</v>
      </c>
      <c r="B28" s="237">
        <v>197</v>
      </c>
      <c r="C28" s="114"/>
      <c r="D28" s="83"/>
      <c r="E28" s="130">
        <v>47</v>
      </c>
      <c r="F28" s="83">
        <v>22</v>
      </c>
      <c r="G28" s="134"/>
      <c r="H28" s="38"/>
      <c r="I28" s="56">
        <v>24</v>
      </c>
      <c r="J28" s="237">
        <v>168</v>
      </c>
      <c r="K28" s="38"/>
      <c r="L28" s="36">
        <v>5</v>
      </c>
      <c r="M28" s="48">
        <v>24</v>
      </c>
      <c r="N28" s="4"/>
      <c r="O28" s="24" t="s">
        <v>162</v>
      </c>
      <c r="P28" s="18">
        <v>37.1</v>
      </c>
      <c r="Q28" s="114" t="s">
        <v>203</v>
      </c>
      <c r="R28" s="36"/>
      <c r="S28" s="130">
        <v>47</v>
      </c>
      <c r="T28" s="112">
        <v>16</v>
      </c>
      <c r="U28" s="36">
        <v>12</v>
      </c>
      <c r="V28" s="36">
        <v>17</v>
      </c>
      <c r="W28" s="235">
        <v>148</v>
      </c>
      <c r="X28" s="91">
        <v>15</v>
      </c>
      <c r="Y28" s="96">
        <v>9</v>
      </c>
      <c r="Z28" s="48">
        <v>24</v>
      </c>
      <c r="AA28" s="234"/>
    </row>
    <row r="29" spans="1:27" ht="15.75" thickBot="1">
      <c r="A29" s="24" t="s">
        <v>101</v>
      </c>
      <c r="B29" s="237">
        <v>196</v>
      </c>
      <c r="C29" s="114"/>
      <c r="D29" s="83"/>
      <c r="E29" s="130">
        <v>46</v>
      </c>
      <c r="F29" s="83">
        <v>22.5</v>
      </c>
      <c r="G29" s="134"/>
      <c r="H29" s="36">
        <v>4</v>
      </c>
      <c r="I29" s="56">
        <v>25</v>
      </c>
      <c r="J29" s="237">
        <v>170</v>
      </c>
      <c r="K29" s="243">
        <v>18</v>
      </c>
      <c r="L29" s="38"/>
      <c r="M29" s="48">
        <v>25</v>
      </c>
      <c r="N29" s="4"/>
      <c r="O29" s="24" t="s">
        <v>163</v>
      </c>
      <c r="P29" s="18">
        <v>37.6</v>
      </c>
      <c r="Q29" s="114" t="s">
        <v>203</v>
      </c>
      <c r="R29" s="36"/>
      <c r="S29" s="130">
        <v>46</v>
      </c>
      <c r="T29" s="112">
        <v>16.5</v>
      </c>
      <c r="U29" s="247"/>
      <c r="V29" s="38"/>
      <c r="W29" s="235">
        <v>150</v>
      </c>
      <c r="X29" s="247"/>
      <c r="Y29" s="99"/>
      <c r="Z29" s="48">
        <v>25</v>
      </c>
      <c r="AA29" s="231"/>
    </row>
    <row r="30" spans="1:27" ht="15.75" thickBot="1">
      <c r="A30" s="24" t="s">
        <v>102</v>
      </c>
      <c r="B30" s="237">
        <v>195</v>
      </c>
      <c r="C30" s="13">
        <v>5.4</v>
      </c>
      <c r="D30" s="83"/>
      <c r="E30" s="130">
        <v>45</v>
      </c>
      <c r="F30" s="83">
        <v>23</v>
      </c>
      <c r="G30" s="135">
        <v>7</v>
      </c>
      <c r="H30" s="38"/>
      <c r="I30" s="56">
        <v>26</v>
      </c>
      <c r="J30" s="237">
        <v>172</v>
      </c>
      <c r="K30" s="38"/>
      <c r="L30" s="38"/>
      <c r="M30" s="48">
        <v>26</v>
      </c>
      <c r="N30" s="4"/>
      <c r="O30" s="24" t="s">
        <v>114</v>
      </c>
      <c r="P30" s="18">
        <v>38.1</v>
      </c>
      <c r="Q30" s="245">
        <v>5.7</v>
      </c>
      <c r="R30" s="36"/>
      <c r="S30" s="130">
        <v>45</v>
      </c>
      <c r="T30" s="112">
        <v>17</v>
      </c>
      <c r="U30" s="36">
        <v>13</v>
      </c>
      <c r="V30" s="36">
        <v>18</v>
      </c>
      <c r="W30" s="234">
        <v>152</v>
      </c>
      <c r="X30" s="91">
        <v>16</v>
      </c>
      <c r="Y30" s="99"/>
      <c r="Z30" s="48">
        <v>26</v>
      </c>
      <c r="AA30" s="231"/>
    </row>
    <row r="31" spans="1:27" ht="15.75" thickBot="1">
      <c r="A31" s="24" t="s">
        <v>103</v>
      </c>
      <c r="B31" s="237">
        <v>194</v>
      </c>
      <c r="C31" s="114"/>
      <c r="D31" s="83"/>
      <c r="E31" s="130">
        <v>44</v>
      </c>
      <c r="F31" s="83">
        <v>23.5</v>
      </c>
      <c r="G31" s="134"/>
      <c r="H31" s="38"/>
      <c r="I31" s="56">
        <v>27</v>
      </c>
      <c r="J31" s="237">
        <v>174</v>
      </c>
      <c r="K31" s="243">
        <v>19</v>
      </c>
      <c r="L31" s="36">
        <v>6</v>
      </c>
      <c r="M31" s="48">
        <v>27</v>
      </c>
      <c r="N31" s="4"/>
      <c r="O31" s="24" t="s">
        <v>164</v>
      </c>
      <c r="P31" s="18">
        <v>38.6</v>
      </c>
      <c r="Q31" s="114" t="s">
        <v>203</v>
      </c>
      <c r="R31" s="36"/>
      <c r="S31" s="130">
        <v>44</v>
      </c>
      <c r="T31" s="112">
        <v>17.5</v>
      </c>
      <c r="U31" s="247"/>
      <c r="V31" s="38"/>
      <c r="W31" s="234">
        <v>154</v>
      </c>
      <c r="X31" s="247"/>
      <c r="Y31" s="96">
        <v>10</v>
      </c>
      <c r="Z31" s="48">
        <v>27</v>
      </c>
      <c r="AA31" s="231"/>
    </row>
    <row r="32" spans="1:27" ht="15.75" thickBot="1">
      <c r="A32" s="24" t="s">
        <v>104</v>
      </c>
      <c r="B32" s="237">
        <v>193</v>
      </c>
      <c r="C32" s="114"/>
      <c r="D32" s="83"/>
      <c r="E32" s="130">
        <v>43</v>
      </c>
      <c r="F32" s="83">
        <v>24</v>
      </c>
      <c r="G32" s="134"/>
      <c r="H32" s="38"/>
      <c r="I32" s="56">
        <v>28</v>
      </c>
      <c r="J32" s="237">
        <v>176</v>
      </c>
      <c r="K32" s="38"/>
      <c r="L32" s="38"/>
      <c r="M32" s="48">
        <v>28</v>
      </c>
      <c r="N32" s="4"/>
      <c r="O32" s="24" t="s">
        <v>165</v>
      </c>
      <c r="P32" s="18">
        <v>39.1</v>
      </c>
      <c r="Q32" s="114" t="s">
        <v>203</v>
      </c>
      <c r="R32" s="36"/>
      <c r="S32" s="130">
        <v>43</v>
      </c>
      <c r="T32" s="112">
        <v>18</v>
      </c>
      <c r="U32" s="36">
        <v>14</v>
      </c>
      <c r="V32" s="36">
        <v>19</v>
      </c>
      <c r="W32" s="234">
        <v>156</v>
      </c>
      <c r="X32" s="91">
        <v>17</v>
      </c>
      <c r="Y32" s="99"/>
      <c r="Z32" s="48">
        <v>28</v>
      </c>
      <c r="AA32" s="236"/>
    </row>
    <row r="33" spans="1:27" ht="15.75" thickBot="1">
      <c r="A33" s="24" t="s">
        <v>105</v>
      </c>
      <c r="B33" s="237">
        <v>192</v>
      </c>
      <c r="C33" s="114"/>
      <c r="D33" s="83"/>
      <c r="E33" s="130">
        <v>42</v>
      </c>
      <c r="F33" s="83">
        <v>24.5</v>
      </c>
      <c r="G33" s="134"/>
      <c r="H33" s="36">
        <v>5</v>
      </c>
      <c r="I33" s="56">
        <v>29</v>
      </c>
      <c r="J33" s="237">
        <v>178</v>
      </c>
      <c r="K33" s="243">
        <v>20</v>
      </c>
      <c r="L33" s="38"/>
      <c r="M33" s="48">
        <v>29</v>
      </c>
      <c r="N33" s="4"/>
      <c r="O33" s="24" t="s">
        <v>116</v>
      </c>
      <c r="P33" s="18">
        <v>39.6</v>
      </c>
      <c r="Q33" s="114" t="s">
        <v>203</v>
      </c>
      <c r="R33" s="36"/>
      <c r="S33" s="130">
        <v>42</v>
      </c>
      <c r="T33" s="112">
        <v>18.5</v>
      </c>
      <c r="U33" s="247"/>
      <c r="V33" s="38"/>
      <c r="W33" s="234">
        <v>158</v>
      </c>
      <c r="X33" s="247"/>
      <c r="Y33" s="31"/>
      <c r="Z33" s="48">
        <v>29</v>
      </c>
      <c r="AA33" s="231"/>
    </row>
    <row r="34" spans="1:27" ht="15.75" thickBot="1">
      <c r="A34" s="24" t="s">
        <v>106</v>
      </c>
      <c r="B34" s="237">
        <v>191</v>
      </c>
      <c r="C34" s="114"/>
      <c r="D34" s="83"/>
      <c r="E34" s="130">
        <v>41</v>
      </c>
      <c r="F34" s="83">
        <v>25</v>
      </c>
      <c r="G34" s="137">
        <v>8</v>
      </c>
      <c r="H34" s="38"/>
      <c r="I34" s="53">
        <v>30</v>
      </c>
      <c r="J34" s="237">
        <v>180</v>
      </c>
      <c r="K34" s="38"/>
      <c r="L34" s="36">
        <v>7</v>
      </c>
      <c r="M34" s="48">
        <v>30</v>
      </c>
      <c r="N34" s="4"/>
      <c r="O34" s="24" t="s">
        <v>166</v>
      </c>
      <c r="P34" s="18">
        <v>40.1</v>
      </c>
      <c r="Q34" s="114" t="s">
        <v>203</v>
      </c>
      <c r="R34" s="36"/>
      <c r="S34" s="130">
        <v>41</v>
      </c>
      <c r="T34" s="112">
        <v>19</v>
      </c>
      <c r="U34" s="36">
        <v>15</v>
      </c>
      <c r="V34" s="37">
        <v>20</v>
      </c>
      <c r="W34" s="234">
        <v>160</v>
      </c>
      <c r="X34" s="91">
        <v>18</v>
      </c>
      <c r="Y34" s="97">
        <v>11</v>
      </c>
      <c r="Z34" s="48">
        <v>30</v>
      </c>
      <c r="AA34" s="228"/>
    </row>
    <row r="35" spans="1:27" ht="15.75" thickBot="1">
      <c r="A35" s="24" t="s">
        <v>107</v>
      </c>
      <c r="B35" s="237">
        <v>190</v>
      </c>
      <c r="C35" s="1">
        <v>5.5</v>
      </c>
      <c r="D35" s="16"/>
      <c r="E35" s="130">
        <v>40</v>
      </c>
      <c r="F35" s="16">
        <v>25.5</v>
      </c>
      <c r="G35" s="134"/>
      <c r="H35" s="38"/>
      <c r="I35" s="56">
        <v>31</v>
      </c>
      <c r="J35" s="237">
        <v>181</v>
      </c>
      <c r="K35" s="243">
        <v>21</v>
      </c>
      <c r="L35" s="38"/>
      <c r="M35" s="48">
        <v>31</v>
      </c>
      <c r="N35" s="10"/>
      <c r="O35" s="24" t="s">
        <v>167</v>
      </c>
      <c r="P35" s="18">
        <v>40.6</v>
      </c>
      <c r="Q35" s="245">
        <v>5.8</v>
      </c>
      <c r="R35" s="37"/>
      <c r="S35" s="130">
        <v>40</v>
      </c>
      <c r="T35" s="112">
        <v>19.5</v>
      </c>
      <c r="U35" s="247"/>
      <c r="V35" s="38"/>
      <c r="W35" s="234">
        <v>162</v>
      </c>
      <c r="X35" s="247"/>
      <c r="Y35" s="99"/>
      <c r="Z35" s="48">
        <v>31</v>
      </c>
      <c r="AA35" s="235"/>
    </row>
    <row r="36" spans="1:27" ht="15.75" thickBot="1">
      <c r="A36" s="24" t="s">
        <v>108</v>
      </c>
      <c r="B36" s="237">
        <v>189</v>
      </c>
      <c r="C36" s="116"/>
      <c r="D36" s="41"/>
      <c r="E36" s="130">
        <v>39</v>
      </c>
      <c r="F36" s="41">
        <v>26</v>
      </c>
      <c r="G36" s="134"/>
      <c r="H36" s="38"/>
      <c r="I36" s="56">
        <v>32</v>
      </c>
      <c r="J36" s="237">
        <v>182</v>
      </c>
      <c r="K36" s="38"/>
      <c r="L36" s="38"/>
      <c r="M36" s="48">
        <v>32</v>
      </c>
      <c r="N36" s="10"/>
      <c r="O36" s="24" t="s">
        <v>118</v>
      </c>
      <c r="P36" s="18">
        <v>41.1</v>
      </c>
      <c r="Q36" s="114" t="s">
        <v>203</v>
      </c>
      <c r="R36" s="36"/>
      <c r="S36" s="130">
        <v>39</v>
      </c>
      <c r="T36" s="112">
        <v>20</v>
      </c>
      <c r="U36" s="36">
        <v>16</v>
      </c>
      <c r="V36" s="36">
        <v>21</v>
      </c>
      <c r="W36" s="234">
        <v>164</v>
      </c>
      <c r="X36" s="91">
        <v>19</v>
      </c>
      <c r="Y36" s="99"/>
      <c r="Z36" s="48">
        <v>32</v>
      </c>
      <c r="AA36" s="228"/>
    </row>
    <row r="37" spans="1:27" ht="15.75" thickBot="1">
      <c r="A37" s="24" t="s">
        <v>109</v>
      </c>
      <c r="B37" s="237">
        <v>188</v>
      </c>
      <c r="C37" s="116"/>
      <c r="D37" s="41"/>
      <c r="E37" s="130">
        <v>38</v>
      </c>
      <c r="F37" s="41">
        <v>26.5</v>
      </c>
      <c r="G37" s="134"/>
      <c r="H37" s="36">
        <v>6</v>
      </c>
      <c r="I37" s="56">
        <v>33</v>
      </c>
      <c r="J37" s="237">
        <v>183</v>
      </c>
      <c r="K37" s="243">
        <v>22</v>
      </c>
      <c r="L37" s="38"/>
      <c r="M37" s="48">
        <v>33</v>
      </c>
      <c r="N37" s="10"/>
      <c r="O37" s="24" t="s">
        <v>168</v>
      </c>
      <c r="P37" s="18">
        <v>41.6</v>
      </c>
      <c r="Q37" s="114" t="s">
        <v>203</v>
      </c>
      <c r="R37" s="36"/>
      <c r="S37" s="130">
        <v>38</v>
      </c>
      <c r="T37" s="112">
        <v>20.5</v>
      </c>
      <c r="U37" s="247"/>
      <c r="V37" s="38"/>
      <c r="W37" s="234">
        <v>166</v>
      </c>
      <c r="X37" s="247"/>
      <c r="Y37" s="96">
        <v>12</v>
      </c>
      <c r="Z37" s="48">
        <v>33</v>
      </c>
      <c r="AA37" s="231"/>
    </row>
    <row r="38" spans="1:27" ht="15.75" thickBot="1">
      <c r="A38" s="24" t="s">
        <v>110</v>
      </c>
      <c r="B38" s="237">
        <v>187</v>
      </c>
      <c r="C38" s="116"/>
      <c r="D38" s="83"/>
      <c r="E38" s="130">
        <v>37</v>
      </c>
      <c r="F38" s="83">
        <v>27</v>
      </c>
      <c r="G38" s="135">
        <v>9</v>
      </c>
      <c r="H38" s="38"/>
      <c r="I38" s="56">
        <v>34</v>
      </c>
      <c r="J38" s="237">
        <v>184</v>
      </c>
      <c r="K38" s="38"/>
      <c r="L38" s="36">
        <v>8</v>
      </c>
      <c r="M38" s="48">
        <v>34</v>
      </c>
      <c r="N38" s="10"/>
      <c r="O38" s="24" t="s">
        <v>169</v>
      </c>
      <c r="P38" s="18">
        <v>42.1</v>
      </c>
      <c r="Q38" s="114" t="s">
        <v>203</v>
      </c>
      <c r="R38" s="36"/>
      <c r="S38" s="130">
        <v>37</v>
      </c>
      <c r="T38" s="112">
        <v>21</v>
      </c>
      <c r="U38" s="36">
        <v>17</v>
      </c>
      <c r="V38" s="36">
        <v>22</v>
      </c>
      <c r="W38" s="234">
        <v>168</v>
      </c>
      <c r="X38" s="91">
        <v>20</v>
      </c>
      <c r="Y38" s="99"/>
      <c r="Z38" s="48">
        <v>34</v>
      </c>
      <c r="AA38" s="234"/>
    </row>
    <row r="39" spans="1:27" ht="15.75" thickBot="1">
      <c r="A39" s="24" t="s">
        <v>111</v>
      </c>
      <c r="B39" s="237">
        <v>186</v>
      </c>
      <c r="C39" s="1">
        <v>5.6</v>
      </c>
      <c r="D39" s="83"/>
      <c r="E39" s="130">
        <v>36</v>
      </c>
      <c r="F39" s="83">
        <v>27.5</v>
      </c>
      <c r="G39" s="134"/>
      <c r="H39" s="38"/>
      <c r="I39" s="56">
        <v>35</v>
      </c>
      <c r="J39" s="237">
        <v>185</v>
      </c>
      <c r="K39" s="243">
        <v>23</v>
      </c>
      <c r="L39" s="38"/>
      <c r="M39" s="48">
        <v>35</v>
      </c>
      <c r="N39" s="10"/>
      <c r="O39" s="24" t="s">
        <v>120</v>
      </c>
      <c r="P39" s="18">
        <v>42.6</v>
      </c>
      <c r="Q39" s="114" t="s">
        <v>203</v>
      </c>
      <c r="R39" s="36"/>
      <c r="S39" s="130">
        <v>36</v>
      </c>
      <c r="T39" s="112">
        <v>21.5</v>
      </c>
      <c r="U39" s="247"/>
      <c r="V39" s="38"/>
      <c r="W39" s="234">
        <v>170</v>
      </c>
      <c r="X39" s="247"/>
      <c r="Y39" s="31"/>
      <c r="Z39" s="48">
        <v>35</v>
      </c>
      <c r="AA39" s="228"/>
    </row>
    <row r="40" spans="1:27" ht="15.75" thickBot="1">
      <c r="A40" s="24" t="s">
        <v>112</v>
      </c>
      <c r="B40" s="237">
        <v>185</v>
      </c>
      <c r="C40" s="114"/>
      <c r="D40" s="83"/>
      <c r="E40" s="130">
        <v>35</v>
      </c>
      <c r="F40" s="83">
        <v>28</v>
      </c>
      <c r="G40" s="134"/>
      <c r="H40" s="38"/>
      <c r="I40" s="56">
        <v>36</v>
      </c>
      <c r="J40" s="237">
        <v>186</v>
      </c>
      <c r="K40" s="38"/>
      <c r="L40" s="38"/>
      <c r="M40" s="48">
        <v>36</v>
      </c>
      <c r="N40" s="10"/>
      <c r="O40" s="24" t="s">
        <v>170</v>
      </c>
      <c r="P40" s="18">
        <v>43.1</v>
      </c>
      <c r="Q40" s="245">
        <v>5.9</v>
      </c>
      <c r="R40" s="36"/>
      <c r="S40" s="130">
        <v>35</v>
      </c>
      <c r="T40" s="112">
        <v>22</v>
      </c>
      <c r="U40" s="36">
        <v>18</v>
      </c>
      <c r="V40" s="36">
        <v>23</v>
      </c>
      <c r="W40" s="234">
        <v>171</v>
      </c>
      <c r="X40" s="91">
        <v>21</v>
      </c>
      <c r="Y40" s="96">
        <v>13</v>
      </c>
      <c r="Z40" s="48">
        <v>36</v>
      </c>
      <c r="AA40" s="231"/>
    </row>
    <row r="41" spans="1:27" ht="15.75" thickBot="1">
      <c r="A41" s="24" t="s">
        <v>113</v>
      </c>
      <c r="B41" s="237">
        <v>184</v>
      </c>
      <c r="C41" s="114"/>
      <c r="D41" s="83"/>
      <c r="E41" s="130">
        <v>34</v>
      </c>
      <c r="F41" s="83">
        <v>28.5</v>
      </c>
      <c r="G41" s="35">
        <v>10</v>
      </c>
      <c r="H41" s="38"/>
      <c r="I41" s="56">
        <v>37</v>
      </c>
      <c r="J41" s="237">
        <v>187</v>
      </c>
      <c r="K41" s="243">
        <v>24</v>
      </c>
      <c r="L41" s="38"/>
      <c r="M41" s="48">
        <v>37</v>
      </c>
      <c r="N41" s="10"/>
      <c r="O41" s="24" t="s">
        <v>171</v>
      </c>
      <c r="P41" s="18">
        <v>43.6</v>
      </c>
      <c r="Q41" s="114" t="s">
        <v>203</v>
      </c>
      <c r="R41" s="36"/>
      <c r="S41" s="130">
        <v>34</v>
      </c>
      <c r="T41" s="112">
        <v>22.5</v>
      </c>
      <c r="U41" s="247"/>
      <c r="V41" s="38"/>
      <c r="W41" s="234">
        <v>172</v>
      </c>
      <c r="X41" s="247"/>
      <c r="Y41" s="99"/>
      <c r="Z41" s="48">
        <v>37</v>
      </c>
      <c r="AA41" s="234"/>
    </row>
    <row r="42" spans="1:27" ht="15.75" thickBot="1">
      <c r="A42" s="24" t="s">
        <v>114</v>
      </c>
      <c r="B42" s="237">
        <v>183</v>
      </c>
      <c r="C42" s="114"/>
      <c r="D42" s="83"/>
      <c r="E42" s="130">
        <v>33</v>
      </c>
      <c r="F42" s="83">
        <v>29</v>
      </c>
      <c r="G42" s="134"/>
      <c r="H42" s="36">
        <v>7</v>
      </c>
      <c r="I42" s="56">
        <v>38</v>
      </c>
      <c r="J42" s="237">
        <v>188</v>
      </c>
      <c r="K42" s="38"/>
      <c r="L42" s="36">
        <v>9</v>
      </c>
      <c r="M42" s="48">
        <v>38</v>
      </c>
      <c r="N42" s="10"/>
      <c r="O42" s="24" t="s">
        <v>172</v>
      </c>
      <c r="P42" s="18">
        <v>44.1</v>
      </c>
      <c r="Q42" s="114" t="s">
        <v>203</v>
      </c>
      <c r="R42" s="36"/>
      <c r="S42" s="130">
        <v>33</v>
      </c>
      <c r="T42" s="112">
        <v>23</v>
      </c>
      <c r="U42" s="36">
        <v>19</v>
      </c>
      <c r="V42" s="36">
        <v>24</v>
      </c>
      <c r="W42" s="234">
        <v>173</v>
      </c>
      <c r="X42" s="91">
        <v>22</v>
      </c>
      <c r="Y42" s="99"/>
      <c r="Z42" s="48">
        <v>38</v>
      </c>
      <c r="AA42" s="231"/>
    </row>
    <row r="43" spans="1:27" ht="15.75" thickBot="1">
      <c r="A43" s="24" t="s">
        <v>115</v>
      </c>
      <c r="B43" s="237">
        <v>182</v>
      </c>
      <c r="C43" s="1">
        <v>5.7</v>
      </c>
      <c r="D43" s="83"/>
      <c r="E43" s="130">
        <v>32</v>
      </c>
      <c r="F43" s="83">
        <v>29.5</v>
      </c>
      <c r="G43" s="134"/>
      <c r="H43" s="38"/>
      <c r="I43" s="56">
        <v>39</v>
      </c>
      <c r="J43" s="237">
        <v>189</v>
      </c>
      <c r="K43" s="243">
        <v>25</v>
      </c>
      <c r="L43" s="38"/>
      <c r="M43" s="48">
        <v>39</v>
      </c>
      <c r="N43" s="10"/>
      <c r="O43" s="24" t="s">
        <v>123</v>
      </c>
      <c r="P43" s="18">
        <v>44.7</v>
      </c>
      <c r="Q43" s="114" t="s">
        <v>203</v>
      </c>
      <c r="R43" s="36"/>
      <c r="S43" s="130">
        <v>32</v>
      </c>
      <c r="T43" s="112">
        <v>23.5</v>
      </c>
      <c r="U43" s="247"/>
      <c r="V43" s="38"/>
      <c r="W43" s="235">
        <v>174</v>
      </c>
      <c r="X43" s="93"/>
      <c r="Y43" s="96">
        <v>14</v>
      </c>
      <c r="Z43" s="48">
        <v>39</v>
      </c>
      <c r="AA43" s="231"/>
    </row>
    <row r="44" spans="1:27" ht="15.75" thickBot="1">
      <c r="A44" s="24" t="s">
        <v>116</v>
      </c>
      <c r="B44" s="237">
        <v>181</v>
      </c>
      <c r="C44" s="115"/>
      <c r="D44" s="83"/>
      <c r="E44" s="130">
        <v>31</v>
      </c>
      <c r="F44" s="83">
        <v>30</v>
      </c>
      <c r="G44" s="137">
        <v>11</v>
      </c>
      <c r="H44" s="38"/>
      <c r="I44" s="53">
        <v>40</v>
      </c>
      <c r="J44" s="237">
        <v>190</v>
      </c>
      <c r="K44" s="38"/>
      <c r="L44" s="38"/>
      <c r="M44" s="48">
        <v>40</v>
      </c>
      <c r="N44" s="10"/>
      <c r="O44" s="24" t="s">
        <v>173</v>
      </c>
      <c r="P44" s="18">
        <v>45.3</v>
      </c>
      <c r="Q44" s="245">
        <v>6</v>
      </c>
      <c r="R44" s="36"/>
      <c r="S44" s="130">
        <v>31</v>
      </c>
      <c r="T44" s="112">
        <v>24</v>
      </c>
      <c r="U44" s="36">
        <v>20</v>
      </c>
      <c r="V44" s="37">
        <v>25</v>
      </c>
      <c r="W44" s="234">
        <v>175</v>
      </c>
      <c r="X44" s="92">
        <v>23</v>
      </c>
      <c r="Y44" s="99"/>
      <c r="Z44" s="48">
        <v>40</v>
      </c>
      <c r="AA44" s="234"/>
    </row>
    <row r="45" spans="1:27" ht="15.75" thickBot="1">
      <c r="A45" s="24" t="s">
        <v>117</v>
      </c>
      <c r="B45" s="237">
        <v>180</v>
      </c>
      <c r="C45" s="115"/>
      <c r="D45" s="16"/>
      <c r="E45" s="130">
        <v>30</v>
      </c>
      <c r="F45" s="16">
        <v>30.5</v>
      </c>
      <c r="G45" s="134"/>
      <c r="H45" s="38"/>
      <c r="I45" s="56">
        <v>42</v>
      </c>
      <c r="J45" s="237">
        <v>191</v>
      </c>
      <c r="K45" s="241" t="s">
        <v>200</v>
      </c>
      <c r="L45" s="38"/>
      <c r="M45" s="48">
        <v>41</v>
      </c>
      <c r="N45" s="10"/>
      <c r="O45" s="24" t="s">
        <v>174</v>
      </c>
      <c r="P45" s="18">
        <v>45.9</v>
      </c>
      <c r="Q45" s="114" t="s">
        <v>203</v>
      </c>
      <c r="R45" s="37"/>
      <c r="S45" s="130">
        <v>30</v>
      </c>
      <c r="T45" s="112">
        <v>24.5</v>
      </c>
      <c r="U45" s="247"/>
      <c r="V45" s="38"/>
      <c r="W45" s="235">
        <v>176</v>
      </c>
      <c r="X45" s="94"/>
      <c r="Y45" s="31"/>
      <c r="Z45" s="48">
        <v>41</v>
      </c>
      <c r="AA45" s="228"/>
    </row>
    <row r="46" spans="1:27" ht="15.75" thickBot="1">
      <c r="A46" s="24" t="s">
        <v>118</v>
      </c>
      <c r="B46" s="237">
        <v>178</v>
      </c>
      <c r="C46" s="1">
        <v>5.8</v>
      </c>
      <c r="D46" s="83"/>
      <c r="E46" s="130">
        <v>29</v>
      </c>
      <c r="F46" s="83">
        <v>31</v>
      </c>
      <c r="G46" s="134"/>
      <c r="H46" s="38"/>
      <c r="I46" s="56">
        <v>44</v>
      </c>
      <c r="J46" s="237">
        <v>192</v>
      </c>
      <c r="K46" s="38"/>
      <c r="L46" s="36">
        <v>10</v>
      </c>
      <c r="M46" s="48">
        <v>42</v>
      </c>
      <c r="N46" s="10"/>
      <c r="O46" s="24" t="s">
        <v>175</v>
      </c>
      <c r="P46" s="18">
        <v>46.5</v>
      </c>
      <c r="Q46" s="114" t="s">
        <v>203</v>
      </c>
      <c r="R46" s="36"/>
      <c r="S46" s="130">
        <v>29</v>
      </c>
      <c r="T46" s="112">
        <v>25</v>
      </c>
      <c r="U46" s="36">
        <v>21</v>
      </c>
      <c r="V46" s="36">
        <v>26</v>
      </c>
      <c r="W46" s="236">
        <v>177</v>
      </c>
      <c r="X46" s="91">
        <v>24</v>
      </c>
      <c r="Y46" s="96">
        <v>15</v>
      </c>
      <c r="Z46" s="48">
        <v>42</v>
      </c>
      <c r="AA46" s="231"/>
    </row>
    <row r="47" spans="1:27" ht="15.75" thickBot="1">
      <c r="A47" s="24" t="s">
        <v>119</v>
      </c>
      <c r="B47" s="237">
        <v>176</v>
      </c>
      <c r="C47" s="115"/>
      <c r="D47" s="83"/>
      <c r="E47" s="130">
        <v>28</v>
      </c>
      <c r="F47" s="83">
        <v>31.5</v>
      </c>
      <c r="G47" s="135">
        <v>12</v>
      </c>
      <c r="H47" s="38"/>
      <c r="I47" s="56">
        <v>46</v>
      </c>
      <c r="J47" s="237">
        <v>193</v>
      </c>
      <c r="K47" s="241">
        <v>27</v>
      </c>
      <c r="L47" s="38"/>
      <c r="M47" s="48">
        <v>43</v>
      </c>
      <c r="N47" s="10"/>
      <c r="O47" s="24" t="s">
        <v>126</v>
      </c>
      <c r="P47" s="18">
        <v>47.1</v>
      </c>
      <c r="Q47" s="114" t="s">
        <v>203</v>
      </c>
      <c r="R47" s="36"/>
      <c r="S47" s="130">
        <v>28</v>
      </c>
      <c r="T47" s="112">
        <v>25.5</v>
      </c>
      <c r="U47" s="247"/>
      <c r="V47" s="38"/>
      <c r="W47" s="234">
        <v>178</v>
      </c>
      <c r="X47" s="89"/>
      <c r="Y47" s="99"/>
      <c r="Z47" s="48">
        <v>43</v>
      </c>
      <c r="AA47" s="234"/>
    </row>
    <row r="48" spans="1:27" ht="15.75" thickBot="1">
      <c r="A48" s="24" t="s">
        <v>120</v>
      </c>
      <c r="B48" s="237">
        <v>174</v>
      </c>
      <c r="C48" s="114"/>
      <c r="D48" s="83"/>
      <c r="E48" s="130">
        <v>27</v>
      </c>
      <c r="F48" s="83">
        <v>32</v>
      </c>
      <c r="G48" s="134"/>
      <c r="H48" s="36">
        <v>8</v>
      </c>
      <c r="I48" s="56">
        <v>48</v>
      </c>
      <c r="J48" s="237">
        <v>194</v>
      </c>
      <c r="K48" s="38"/>
      <c r="L48" s="38"/>
      <c r="M48" s="48">
        <v>44</v>
      </c>
      <c r="N48" s="10"/>
      <c r="O48" s="24" t="s">
        <v>176</v>
      </c>
      <c r="P48" s="18">
        <v>47.9</v>
      </c>
      <c r="Q48" s="245">
        <v>6.1</v>
      </c>
      <c r="R48" s="36"/>
      <c r="S48" s="130">
        <v>27</v>
      </c>
      <c r="T48" s="112">
        <v>26</v>
      </c>
      <c r="U48" s="36">
        <v>22</v>
      </c>
      <c r="V48" s="36">
        <v>27</v>
      </c>
      <c r="W48" s="234">
        <v>179</v>
      </c>
      <c r="X48" s="91">
        <v>25</v>
      </c>
      <c r="Y48" s="31"/>
      <c r="Z48" s="48">
        <v>44</v>
      </c>
      <c r="AA48" s="231"/>
    </row>
    <row r="49" spans="1:27" ht="15.75" thickBot="1">
      <c r="A49" s="24" t="s">
        <v>121</v>
      </c>
      <c r="B49" s="237">
        <v>172</v>
      </c>
      <c r="C49" s="13">
        <v>5.9</v>
      </c>
      <c r="D49" s="83"/>
      <c r="E49" s="130">
        <v>26</v>
      </c>
      <c r="F49" s="83">
        <v>32.5</v>
      </c>
      <c r="G49" s="134"/>
      <c r="H49" s="38"/>
      <c r="I49" s="56">
        <v>50</v>
      </c>
      <c r="J49" s="237">
        <v>195</v>
      </c>
      <c r="K49" s="241">
        <v>28</v>
      </c>
      <c r="L49" s="38"/>
      <c r="M49" s="48">
        <v>45</v>
      </c>
      <c r="N49" s="10"/>
      <c r="O49" s="24" t="s">
        <v>177</v>
      </c>
      <c r="P49" s="18">
        <v>48.7</v>
      </c>
      <c r="Q49" s="114" t="s">
        <v>203</v>
      </c>
      <c r="R49" s="36"/>
      <c r="S49" s="130">
        <v>26</v>
      </c>
      <c r="T49" s="112">
        <v>26.5</v>
      </c>
      <c r="U49" s="247"/>
      <c r="V49" s="38"/>
      <c r="W49" s="234">
        <v>180</v>
      </c>
      <c r="X49" s="95"/>
      <c r="Y49" s="31"/>
      <c r="Z49" s="48">
        <v>45</v>
      </c>
      <c r="AA49" s="231"/>
    </row>
    <row r="50" spans="1:27" ht="15.75" thickBot="1">
      <c r="A50" s="24" t="s">
        <v>122</v>
      </c>
      <c r="B50" s="237">
        <v>170</v>
      </c>
      <c r="C50" s="114"/>
      <c r="D50" s="83"/>
      <c r="E50" s="130">
        <v>25</v>
      </c>
      <c r="F50" s="83">
        <v>33</v>
      </c>
      <c r="G50" s="135">
        <v>13</v>
      </c>
      <c r="H50" s="38"/>
      <c r="I50" s="56">
        <v>52</v>
      </c>
      <c r="J50" s="237">
        <v>196</v>
      </c>
      <c r="K50" s="38"/>
      <c r="L50" s="36">
        <v>11</v>
      </c>
      <c r="M50" s="48">
        <v>46</v>
      </c>
      <c r="N50" s="10"/>
      <c r="O50" s="24" t="s">
        <v>178</v>
      </c>
      <c r="P50" s="18">
        <v>49.5</v>
      </c>
      <c r="Q50" s="114" t="s">
        <v>203</v>
      </c>
      <c r="R50" s="36"/>
      <c r="S50" s="130">
        <v>25</v>
      </c>
      <c r="T50" s="112">
        <v>27</v>
      </c>
      <c r="U50" s="247"/>
      <c r="V50" s="36">
        <v>28</v>
      </c>
      <c r="W50" s="234">
        <v>181</v>
      </c>
      <c r="X50" s="247"/>
      <c r="Y50" s="96">
        <v>16</v>
      </c>
      <c r="Z50" s="48">
        <v>46</v>
      </c>
      <c r="AA50" s="235"/>
    </row>
    <row r="51" spans="1:27" ht="15.75" thickBot="1">
      <c r="A51" s="24" t="s">
        <v>123</v>
      </c>
      <c r="B51" s="237">
        <v>168</v>
      </c>
      <c r="C51" s="114"/>
      <c r="D51" s="83"/>
      <c r="E51" s="130">
        <v>24</v>
      </c>
      <c r="F51" s="83">
        <v>33.5</v>
      </c>
      <c r="G51" s="134"/>
      <c r="H51" s="38"/>
      <c r="I51" s="56">
        <v>54</v>
      </c>
      <c r="J51" s="237">
        <v>197</v>
      </c>
      <c r="K51" s="241">
        <v>29</v>
      </c>
      <c r="L51" s="38"/>
      <c r="M51" s="48">
        <v>47</v>
      </c>
      <c r="N51" s="10"/>
      <c r="O51" s="24" t="s">
        <v>179</v>
      </c>
      <c r="P51" s="18">
        <v>50.3</v>
      </c>
      <c r="Q51" s="114" t="s">
        <v>203</v>
      </c>
      <c r="R51" s="36"/>
      <c r="S51" s="130">
        <v>24</v>
      </c>
      <c r="T51" s="112">
        <v>27.5</v>
      </c>
      <c r="U51" s="36">
        <v>23</v>
      </c>
      <c r="V51" s="38"/>
      <c r="W51" s="234">
        <v>182</v>
      </c>
      <c r="X51" s="35">
        <v>26</v>
      </c>
      <c r="Y51" s="31"/>
      <c r="Z51" s="48">
        <v>47</v>
      </c>
      <c r="AA51" s="231"/>
    </row>
    <row r="52" spans="1:27" ht="15.75" thickBot="1">
      <c r="A52" s="24" t="s">
        <v>124</v>
      </c>
      <c r="B52" s="237">
        <v>166</v>
      </c>
      <c r="C52" s="13">
        <v>6</v>
      </c>
      <c r="D52" s="83"/>
      <c r="E52" s="130">
        <v>23</v>
      </c>
      <c r="F52" s="83">
        <v>34</v>
      </c>
      <c r="G52" s="134"/>
      <c r="H52" s="38"/>
      <c r="I52" s="56">
        <v>56</v>
      </c>
      <c r="J52" s="237">
        <v>198</v>
      </c>
      <c r="K52" s="38"/>
      <c r="L52" s="38"/>
      <c r="M52" s="48">
        <v>48</v>
      </c>
      <c r="N52" s="10"/>
      <c r="O52" s="24" t="s">
        <v>180</v>
      </c>
      <c r="P52" s="18">
        <v>51.1</v>
      </c>
      <c r="Q52" s="245">
        <v>6.2</v>
      </c>
      <c r="R52" s="36"/>
      <c r="S52" s="130">
        <v>23</v>
      </c>
      <c r="T52" s="112">
        <v>28</v>
      </c>
      <c r="U52" s="247"/>
      <c r="V52" s="36">
        <v>29</v>
      </c>
      <c r="W52" s="234">
        <v>183</v>
      </c>
      <c r="X52" s="247"/>
      <c r="Y52" s="31"/>
      <c r="Z52" s="48">
        <v>48</v>
      </c>
      <c r="AA52" s="231"/>
    </row>
    <row r="53" spans="1:27" ht="15.75" thickBot="1">
      <c r="A53" s="24" t="s">
        <v>125</v>
      </c>
      <c r="B53" s="237">
        <v>164</v>
      </c>
      <c r="C53" s="117"/>
      <c r="D53" s="83"/>
      <c r="E53" s="130">
        <v>22</v>
      </c>
      <c r="F53" s="83">
        <v>34.5</v>
      </c>
      <c r="G53" s="135">
        <v>14</v>
      </c>
      <c r="H53" s="38"/>
      <c r="I53" s="56">
        <v>58</v>
      </c>
      <c r="J53" s="237">
        <v>199</v>
      </c>
      <c r="K53" s="38"/>
      <c r="L53" s="38"/>
      <c r="M53" s="48">
        <v>49</v>
      </c>
      <c r="N53" s="10"/>
      <c r="O53" s="24" t="s">
        <v>181</v>
      </c>
      <c r="P53" s="18">
        <v>52.1</v>
      </c>
      <c r="Q53" s="114" t="s">
        <v>203</v>
      </c>
      <c r="R53" s="36"/>
      <c r="S53" s="130">
        <v>22</v>
      </c>
      <c r="T53" s="112">
        <v>28.5</v>
      </c>
      <c r="U53" s="247"/>
      <c r="V53" s="106"/>
      <c r="W53" s="234">
        <v>184</v>
      </c>
      <c r="X53" s="94"/>
      <c r="Y53" s="99"/>
      <c r="Z53" s="48">
        <v>49</v>
      </c>
      <c r="AA53" s="234"/>
    </row>
    <row r="54" spans="1:27" ht="15.75" thickBot="1">
      <c r="A54" s="24" t="s">
        <v>126</v>
      </c>
      <c r="B54" s="237">
        <v>162</v>
      </c>
      <c r="C54" s="117"/>
      <c r="D54" s="83"/>
      <c r="E54" s="130">
        <v>21</v>
      </c>
      <c r="F54" s="83">
        <v>35</v>
      </c>
      <c r="G54" s="138"/>
      <c r="H54" s="105">
        <v>9</v>
      </c>
      <c r="I54" s="53">
        <v>60</v>
      </c>
      <c r="J54" s="237">
        <v>200</v>
      </c>
      <c r="K54" s="241">
        <v>30</v>
      </c>
      <c r="L54" s="36">
        <v>12</v>
      </c>
      <c r="M54" s="48">
        <v>50</v>
      </c>
      <c r="N54" s="10"/>
      <c r="O54" s="24" t="s">
        <v>182</v>
      </c>
      <c r="P54" s="86">
        <v>53.1</v>
      </c>
      <c r="Q54" s="114" t="s">
        <v>203</v>
      </c>
      <c r="R54" s="36"/>
      <c r="S54" s="130">
        <v>21</v>
      </c>
      <c r="T54" s="112">
        <v>29</v>
      </c>
      <c r="U54" s="36">
        <v>24</v>
      </c>
      <c r="V54" s="105">
        <v>30</v>
      </c>
      <c r="W54" s="234">
        <v>185</v>
      </c>
      <c r="X54" s="35">
        <v>27</v>
      </c>
      <c r="Y54" s="69">
        <v>17</v>
      </c>
      <c r="Z54" s="48">
        <v>50</v>
      </c>
      <c r="AA54" s="231"/>
    </row>
    <row r="55" spans="1:27" ht="15.75" thickBot="1">
      <c r="A55" s="24" t="s">
        <v>127</v>
      </c>
      <c r="B55" s="237">
        <v>160</v>
      </c>
      <c r="C55" s="13">
        <v>6.1</v>
      </c>
      <c r="D55" s="16"/>
      <c r="E55" s="130">
        <v>20</v>
      </c>
      <c r="F55" s="16">
        <v>35.5</v>
      </c>
      <c r="G55" s="139"/>
      <c r="H55" s="57"/>
      <c r="I55" s="55">
        <v>62</v>
      </c>
      <c r="J55" s="237">
        <v>202</v>
      </c>
      <c r="K55" s="38"/>
      <c r="L55" s="57"/>
      <c r="M55" s="48">
        <v>51</v>
      </c>
      <c r="N55" s="10"/>
      <c r="O55" s="24" t="s">
        <v>183</v>
      </c>
      <c r="P55" s="20">
        <v>54.1</v>
      </c>
      <c r="Q55" s="245">
        <v>6.3</v>
      </c>
      <c r="R55" s="37"/>
      <c r="S55" s="130">
        <v>20</v>
      </c>
      <c r="T55" s="112">
        <v>29.5</v>
      </c>
      <c r="U55" s="247"/>
      <c r="V55" s="38"/>
      <c r="W55" s="235">
        <v>187</v>
      </c>
      <c r="X55" s="38"/>
      <c r="Y55" s="31"/>
      <c r="Z55" s="48">
        <v>51</v>
      </c>
      <c r="AA55" s="231"/>
    </row>
    <row r="56" spans="1:27" ht="15.75" thickBot="1">
      <c r="A56" s="24" t="s">
        <v>128</v>
      </c>
      <c r="B56" s="237">
        <v>158</v>
      </c>
      <c r="C56" s="114"/>
      <c r="D56" s="83"/>
      <c r="E56" s="130">
        <v>19</v>
      </c>
      <c r="F56" s="83">
        <v>36</v>
      </c>
      <c r="G56" s="140">
        <v>15</v>
      </c>
      <c r="H56" s="38"/>
      <c r="I56" s="56">
        <v>64</v>
      </c>
      <c r="J56" s="237">
        <v>204</v>
      </c>
      <c r="K56" s="241">
        <v>31</v>
      </c>
      <c r="L56" s="38"/>
      <c r="M56" s="48">
        <v>52</v>
      </c>
      <c r="N56" s="10"/>
      <c r="O56" s="24" t="s">
        <v>184</v>
      </c>
      <c r="P56" s="17">
        <v>55.1</v>
      </c>
      <c r="Q56" s="114" t="s">
        <v>203</v>
      </c>
      <c r="R56" s="36"/>
      <c r="S56" s="130">
        <v>19</v>
      </c>
      <c r="T56" s="112">
        <v>30</v>
      </c>
      <c r="U56" s="36">
        <v>25</v>
      </c>
      <c r="V56" s="36">
        <v>31</v>
      </c>
      <c r="W56" s="234">
        <v>189</v>
      </c>
      <c r="X56" s="54">
        <v>28</v>
      </c>
      <c r="Y56" s="99"/>
      <c r="Z56" s="48">
        <v>52</v>
      </c>
      <c r="AA56" s="234"/>
    </row>
    <row r="57" spans="1:27" ht="15.75" thickBot="1">
      <c r="A57" s="24" t="s">
        <v>129</v>
      </c>
      <c r="B57" s="237">
        <v>156</v>
      </c>
      <c r="C57" s="114"/>
      <c r="D57" s="83"/>
      <c r="E57" s="130">
        <v>18</v>
      </c>
      <c r="F57" s="83">
        <v>36.5</v>
      </c>
      <c r="G57" s="141"/>
      <c r="H57" s="38"/>
      <c r="I57" s="56">
        <v>66</v>
      </c>
      <c r="J57" s="237">
        <v>206</v>
      </c>
      <c r="K57" s="38"/>
      <c r="L57" s="36">
        <v>13</v>
      </c>
      <c r="M57" s="48">
        <v>53</v>
      </c>
      <c r="N57" s="10"/>
      <c r="O57" s="24" t="s">
        <v>185</v>
      </c>
      <c r="P57" s="17">
        <v>56.1</v>
      </c>
      <c r="Q57" s="114" t="s">
        <v>203</v>
      </c>
      <c r="R57" s="36"/>
      <c r="S57" s="130">
        <v>18</v>
      </c>
      <c r="T57" s="112">
        <v>30.5</v>
      </c>
      <c r="U57" s="247"/>
      <c r="V57" s="38"/>
      <c r="W57" s="234">
        <v>191</v>
      </c>
      <c r="X57" s="38"/>
      <c r="Y57" s="69">
        <v>18</v>
      </c>
      <c r="Z57" s="48">
        <v>53</v>
      </c>
      <c r="AA57" s="228"/>
    </row>
    <row r="58" spans="1:27" ht="15.75" thickBot="1">
      <c r="A58" s="24" t="s">
        <v>130</v>
      </c>
      <c r="B58" s="237">
        <v>154</v>
      </c>
      <c r="C58" s="13">
        <v>6.2</v>
      </c>
      <c r="D58" s="83"/>
      <c r="E58" s="130">
        <v>17</v>
      </c>
      <c r="F58" s="83">
        <v>37</v>
      </c>
      <c r="G58" s="141"/>
      <c r="H58" s="36">
        <v>10</v>
      </c>
      <c r="I58" s="56">
        <v>68</v>
      </c>
      <c r="J58" s="237">
        <v>208</v>
      </c>
      <c r="K58" s="241">
        <v>32</v>
      </c>
      <c r="L58" s="38"/>
      <c r="M58" s="48">
        <v>54</v>
      </c>
      <c r="N58" s="10"/>
      <c r="O58" s="24" t="s">
        <v>186</v>
      </c>
      <c r="P58" s="17">
        <v>57.1</v>
      </c>
      <c r="Q58" s="245">
        <v>6.4</v>
      </c>
      <c r="R58" s="36"/>
      <c r="S58" s="130">
        <v>17</v>
      </c>
      <c r="T58" s="112">
        <v>31</v>
      </c>
      <c r="U58" s="36">
        <v>26</v>
      </c>
      <c r="V58" s="36">
        <v>32</v>
      </c>
      <c r="W58" s="234">
        <v>193</v>
      </c>
      <c r="X58" s="54">
        <v>29</v>
      </c>
      <c r="Y58" s="31"/>
      <c r="Z58" s="48">
        <v>54</v>
      </c>
      <c r="AA58" s="231"/>
    </row>
    <row r="59" spans="1:27" ht="15.75" thickBot="1">
      <c r="A59" s="24" t="s">
        <v>131</v>
      </c>
      <c r="B59" s="237">
        <v>152</v>
      </c>
      <c r="C59" s="114"/>
      <c r="D59" s="83"/>
      <c r="E59" s="130">
        <v>16</v>
      </c>
      <c r="F59" s="83">
        <v>37.5</v>
      </c>
      <c r="G59" s="140">
        <v>16</v>
      </c>
      <c r="H59" s="38"/>
      <c r="I59" s="56">
        <v>70</v>
      </c>
      <c r="J59" s="237">
        <v>210</v>
      </c>
      <c r="K59" s="38"/>
      <c r="L59" s="38"/>
      <c r="M59" s="48">
        <v>55</v>
      </c>
      <c r="N59" s="10"/>
      <c r="O59" s="24" t="s">
        <v>187</v>
      </c>
      <c r="P59" s="17">
        <v>58.1</v>
      </c>
      <c r="Q59" s="114" t="s">
        <v>203</v>
      </c>
      <c r="R59" s="36"/>
      <c r="S59" s="130">
        <v>16</v>
      </c>
      <c r="T59" s="112">
        <v>31.5</v>
      </c>
      <c r="U59" s="247"/>
      <c r="V59" s="38"/>
      <c r="W59" s="235">
        <v>195</v>
      </c>
      <c r="X59" s="38"/>
      <c r="Y59" s="69">
        <v>19</v>
      </c>
      <c r="Z59" s="48">
        <v>55</v>
      </c>
      <c r="AA59" s="234"/>
    </row>
    <row r="60" spans="1:27" ht="15.75" thickBot="1">
      <c r="A60" s="24" t="s">
        <v>132</v>
      </c>
      <c r="B60" s="237">
        <v>150</v>
      </c>
      <c r="C60" s="114"/>
      <c r="D60" s="83"/>
      <c r="E60" s="130">
        <v>15</v>
      </c>
      <c r="F60" s="83">
        <v>38</v>
      </c>
      <c r="G60" s="141"/>
      <c r="H60" s="38"/>
      <c r="I60" s="56">
        <v>72</v>
      </c>
      <c r="J60" s="237">
        <v>212</v>
      </c>
      <c r="K60" s="241">
        <v>33</v>
      </c>
      <c r="L60" s="36">
        <v>14</v>
      </c>
      <c r="M60" s="48">
        <v>56</v>
      </c>
      <c r="N60" s="10"/>
      <c r="O60" s="24" t="s">
        <v>138</v>
      </c>
      <c r="P60" s="13">
        <v>59.1</v>
      </c>
      <c r="Q60" s="114" t="s">
        <v>203</v>
      </c>
      <c r="R60" s="36"/>
      <c r="S60" s="130">
        <v>15</v>
      </c>
      <c r="T60" s="112">
        <v>32</v>
      </c>
      <c r="U60" s="36">
        <v>27</v>
      </c>
      <c r="V60" s="36">
        <v>33</v>
      </c>
      <c r="W60" s="234">
        <v>197</v>
      </c>
      <c r="X60" s="54">
        <v>30</v>
      </c>
      <c r="Y60" s="31"/>
      <c r="Z60" s="48">
        <v>56</v>
      </c>
      <c r="AA60" s="228"/>
    </row>
    <row r="61" spans="1:27" ht="15.75" thickBot="1">
      <c r="A61" s="24" t="s">
        <v>133</v>
      </c>
      <c r="B61" s="237">
        <v>148</v>
      </c>
      <c r="C61" s="13">
        <v>6.3</v>
      </c>
      <c r="D61" s="83"/>
      <c r="E61" s="130">
        <v>14</v>
      </c>
      <c r="F61" s="83">
        <v>38.5</v>
      </c>
      <c r="G61" s="141"/>
      <c r="H61" s="36">
        <v>11</v>
      </c>
      <c r="I61" s="56">
        <v>74</v>
      </c>
      <c r="J61" s="237">
        <v>214</v>
      </c>
      <c r="K61" s="38"/>
      <c r="L61" s="38"/>
      <c r="M61" s="48">
        <v>57</v>
      </c>
      <c r="N61" s="10"/>
      <c r="O61" s="24" t="s">
        <v>188</v>
      </c>
      <c r="P61" s="13" t="s">
        <v>4</v>
      </c>
      <c r="Q61" s="245">
        <v>6.5</v>
      </c>
      <c r="R61" s="36"/>
      <c r="S61" s="130">
        <v>14</v>
      </c>
      <c r="T61" s="112">
        <v>32.5</v>
      </c>
      <c r="U61" s="36">
        <v>28</v>
      </c>
      <c r="V61" s="38"/>
      <c r="W61" s="234">
        <v>199</v>
      </c>
      <c r="X61" s="38"/>
      <c r="Y61" s="69">
        <v>20</v>
      </c>
      <c r="Z61" s="48">
        <v>57</v>
      </c>
      <c r="AA61" s="235"/>
    </row>
    <row r="62" spans="1:27" ht="15.75" thickBot="1">
      <c r="A62" s="24" t="s">
        <v>134</v>
      </c>
      <c r="B62" s="237">
        <v>146</v>
      </c>
      <c r="C62" s="114"/>
      <c r="D62" s="83"/>
      <c r="E62" s="130">
        <v>13</v>
      </c>
      <c r="F62" s="83">
        <v>39</v>
      </c>
      <c r="G62" s="140">
        <v>17</v>
      </c>
      <c r="H62" s="38"/>
      <c r="I62" s="56">
        <v>76</v>
      </c>
      <c r="J62" s="237">
        <v>216</v>
      </c>
      <c r="K62" s="241">
        <v>34</v>
      </c>
      <c r="L62" s="36">
        <v>15</v>
      </c>
      <c r="M62" s="48">
        <v>58</v>
      </c>
      <c r="N62" s="10"/>
      <c r="O62" s="24" t="s">
        <v>189</v>
      </c>
      <c r="P62" s="13" t="s">
        <v>5</v>
      </c>
      <c r="Q62" s="114" t="s">
        <v>203</v>
      </c>
      <c r="R62" s="36"/>
      <c r="S62" s="130">
        <v>13</v>
      </c>
      <c r="T62" s="112">
        <v>33</v>
      </c>
      <c r="U62" s="36">
        <v>29</v>
      </c>
      <c r="V62" s="36">
        <v>34</v>
      </c>
      <c r="W62" s="234">
        <v>201</v>
      </c>
      <c r="X62" s="54">
        <v>31</v>
      </c>
      <c r="Y62" s="99"/>
      <c r="Z62" s="48">
        <v>58</v>
      </c>
      <c r="AA62" s="231"/>
    </row>
    <row r="63" spans="1:27" ht="15.75" thickBot="1">
      <c r="A63" s="24" t="s">
        <v>135</v>
      </c>
      <c r="B63" s="237">
        <v>143</v>
      </c>
      <c r="C63" s="114"/>
      <c r="D63" s="83"/>
      <c r="E63" s="130">
        <v>12</v>
      </c>
      <c r="F63" s="83">
        <v>39.5</v>
      </c>
      <c r="G63" s="141"/>
      <c r="H63" s="36">
        <v>12</v>
      </c>
      <c r="I63" s="56">
        <v>78</v>
      </c>
      <c r="J63" s="237">
        <v>218</v>
      </c>
      <c r="K63" s="38"/>
      <c r="L63" s="38"/>
      <c r="M63" s="48">
        <v>59</v>
      </c>
      <c r="N63" s="10"/>
      <c r="O63" s="24" t="s">
        <v>190</v>
      </c>
      <c r="P63" s="13" t="s">
        <v>6</v>
      </c>
      <c r="Q63" s="114" t="s">
        <v>203</v>
      </c>
      <c r="R63" s="36"/>
      <c r="S63" s="130">
        <v>12</v>
      </c>
      <c r="T63" s="112">
        <v>33.5</v>
      </c>
      <c r="U63" s="36">
        <v>30</v>
      </c>
      <c r="V63" s="38"/>
      <c r="W63" s="235">
        <v>203</v>
      </c>
      <c r="X63" s="38"/>
      <c r="Y63" s="69">
        <v>21</v>
      </c>
      <c r="Z63" s="48">
        <v>59</v>
      </c>
      <c r="AA63" s="235"/>
    </row>
    <row r="64" spans="1:27" ht="15.75" thickBot="1">
      <c r="A64" s="24" t="s">
        <v>136</v>
      </c>
      <c r="B64" s="237">
        <v>140</v>
      </c>
      <c r="C64" s="13">
        <v>6.4</v>
      </c>
      <c r="D64" s="83"/>
      <c r="E64" s="130">
        <v>11</v>
      </c>
      <c r="F64" s="83">
        <v>40</v>
      </c>
      <c r="G64" s="137">
        <v>18</v>
      </c>
      <c r="H64" s="38"/>
      <c r="I64" s="56">
        <v>80</v>
      </c>
      <c r="J64" s="237">
        <v>220</v>
      </c>
      <c r="K64" s="241">
        <v>35</v>
      </c>
      <c r="L64" s="18">
        <v>16</v>
      </c>
      <c r="M64" s="48">
        <v>60</v>
      </c>
      <c r="N64" s="10"/>
      <c r="O64" s="24" t="s">
        <v>191</v>
      </c>
      <c r="P64" s="13" t="s">
        <v>7</v>
      </c>
      <c r="Q64" s="245">
        <v>6.6</v>
      </c>
      <c r="R64" s="36"/>
      <c r="S64" s="130">
        <v>11</v>
      </c>
      <c r="T64" s="112">
        <v>34</v>
      </c>
      <c r="U64" s="36">
        <v>31</v>
      </c>
      <c r="V64" s="37">
        <v>35</v>
      </c>
      <c r="W64" s="234">
        <v>205</v>
      </c>
      <c r="X64" s="58">
        <v>32</v>
      </c>
      <c r="Y64" s="31"/>
      <c r="Z64" s="48">
        <v>60</v>
      </c>
      <c r="AA64" s="231"/>
    </row>
    <row r="65" spans="1:27" ht="15.75" thickBot="1">
      <c r="A65" s="24" t="s">
        <v>137</v>
      </c>
      <c r="B65" s="237">
        <v>137</v>
      </c>
      <c r="C65" s="114"/>
      <c r="D65" s="16"/>
      <c r="E65" s="130">
        <v>10</v>
      </c>
      <c r="F65" s="16">
        <v>40.5</v>
      </c>
      <c r="G65" s="141"/>
      <c r="H65" s="36">
        <v>13</v>
      </c>
      <c r="I65" s="56">
        <v>81</v>
      </c>
      <c r="J65" s="237">
        <v>222</v>
      </c>
      <c r="K65" s="38"/>
      <c r="L65" s="41">
        <v>17</v>
      </c>
      <c r="M65" s="48">
        <v>61</v>
      </c>
      <c r="N65" s="10"/>
      <c r="O65" s="24" t="s">
        <v>141</v>
      </c>
      <c r="P65" s="84" t="s">
        <v>8</v>
      </c>
      <c r="Q65" s="114" t="s">
        <v>203</v>
      </c>
      <c r="R65" s="37"/>
      <c r="S65" s="130">
        <v>10</v>
      </c>
      <c r="T65" s="112">
        <v>34.5</v>
      </c>
      <c r="U65" s="36">
        <v>33</v>
      </c>
      <c r="V65" s="38"/>
      <c r="W65" s="235">
        <v>207</v>
      </c>
      <c r="X65" s="38"/>
      <c r="Y65" s="69">
        <v>22</v>
      </c>
      <c r="Z65" s="48">
        <v>61</v>
      </c>
      <c r="AA65" s="234"/>
    </row>
    <row r="66" spans="1:27" ht="15.75" thickBot="1">
      <c r="A66" s="24" t="s">
        <v>138</v>
      </c>
      <c r="B66" s="237">
        <v>134</v>
      </c>
      <c r="C66" s="13">
        <v>6.5</v>
      </c>
      <c r="D66" s="83"/>
      <c r="E66" s="130">
        <v>9</v>
      </c>
      <c r="F66" s="83">
        <v>41</v>
      </c>
      <c r="G66" s="140">
        <v>19</v>
      </c>
      <c r="H66" s="38"/>
      <c r="I66" s="56">
        <v>82</v>
      </c>
      <c r="J66" s="237">
        <v>224</v>
      </c>
      <c r="K66" s="241">
        <v>36</v>
      </c>
      <c r="L66" s="18">
        <v>18</v>
      </c>
      <c r="M66" s="48">
        <v>62</v>
      </c>
      <c r="N66" s="10"/>
      <c r="O66" s="24" t="s">
        <v>142</v>
      </c>
      <c r="P66" s="13" t="s">
        <v>9</v>
      </c>
      <c r="Q66" s="245">
        <v>6.7</v>
      </c>
      <c r="R66" s="36"/>
      <c r="S66" s="130">
        <v>9</v>
      </c>
      <c r="T66" s="112">
        <v>35</v>
      </c>
      <c r="U66" s="36">
        <v>35</v>
      </c>
      <c r="V66" s="36">
        <v>36</v>
      </c>
      <c r="W66" s="234">
        <v>209</v>
      </c>
      <c r="X66" s="54">
        <v>33</v>
      </c>
      <c r="Y66" s="31"/>
      <c r="Z66" s="48">
        <v>62</v>
      </c>
      <c r="AA66" s="231"/>
    </row>
    <row r="67" spans="1:27" ht="15.75" thickBot="1">
      <c r="A67" s="24" t="s">
        <v>139</v>
      </c>
      <c r="B67" s="237">
        <v>131</v>
      </c>
      <c r="C67" s="114"/>
      <c r="D67" s="83"/>
      <c r="E67" s="130">
        <v>8</v>
      </c>
      <c r="F67" s="83">
        <v>41.5</v>
      </c>
      <c r="G67" s="141"/>
      <c r="H67" s="36">
        <v>14</v>
      </c>
      <c r="I67" s="56">
        <v>83</v>
      </c>
      <c r="J67" s="237">
        <v>226</v>
      </c>
      <c r="K67" s="38"/>
      <c r="L67" s="18">
        <v>19</v>
      </c>
      <c r="M67" s="48">
        <v>63</v>
      </c>
      <c r="N67" s="10"/>
      <c r="O67" s="24" t="s">
        <v>143</v>
      </c>
      <c r="P67" s="85" t="s">
        <v>10</v>
      </c>
      <c r="Q67" s="114" t="s">
        <v>203</v>
      </c>
      <c r="R67" s="36"/>
      <c r="S67" s="130">
        <v>8</v>
      </c>
      <c r="T67" s="112">
        <v>35.5</v>
      </c>
      <c r="U67" s="36">
        <v>37</v>
      </c>
      <c r="V67" s="38"/>
      <c r="W67" s="234">
        <v>211</v>
      </c>
      <c r="X67" s="38"/>
      <c r="Y67" s="234">
        <v>23</v>
      </c>
      <c r="Z67" s="48">
        <v>63</v>
      </c>
      <c r="AA67" s="234"/>
    </row>
    <row r="68" spans="1:27" ht="15.75" thickBot="1">
      <c r="A68" s="24" t="s">
        <v>140</v>
      </c>
      <c r="B68" s="237">
        <v>128</v>
      </c>
      <c r="C68" s="13">
        <v>6.6</v>
      </c>
      <c r="D68" s="83"/>
      <c r="E68" s="130">
        <v>7</v>
      </c>
      <c r="F68" s="83">
        <v>42</v>
      </c>
      <c r="G68" s="140">
        <v>20</v>
      </c>
      <c r="H68" s="38"/>
      <c r="I68" s="56">
        <v>84</v>
      </c>
      <c r="J68" s="237">
        <v>228</v>
      </c>
      <c r="K68" s="241">
        <v>37</v>
      </c>
      <c r="L68" s="41">
        <v>20</v>
      </c>
      <c r="M68" s="48">
        <v>64</v>
      </c>
      <c r="N68" s="10"/>
      <c r="O68" s="24" t="s">
        <v>144</v>
      </c>
      <c r="P68" s="13" t="s">
        <v>11</v>
      </c>
      <c r="Q68" s="245">
        <v>6.8</v>
      </c>
      <c r="R68" s="36"/>
      <c r="S68" s="130">
        <v>7</v>
      </c>
      <c r="T68" s="112">
        <v>36</v>
      </c>
      <c r="U68" s="36">
        <v>39</v>
      </c>
      <c r="V68" s="36">
        <v>37</v>
      </c>
      <c r="W68" s="234">
        <v>213</v>
      </c>
      <c r="X68" s="54">
        <v>34</v>
      </c>
      <c r="Y68" s="234">
        <v>24</v>
      </c>
      <c r="Z68" s="48">
        <v>64</v>
      </c>
      <c r="AA68" s="231"/>
    </row>
    <row r="69" spans="1:27" ht="15.75" thickBot="1">
      <c r="A69" s="233" t="s">
        <v>147</v>
      </c>
      <c r="B69" s="237">
        <v>125</v>
      </c>
      <c r="C69" s="114"/>
      <c r="D69" s="83"/>
      <c r="E69" s="130">
        <v>6</v>
      </c>
      <c r="F69" s="83">
        <v>42.5</v>
      </c>
      <c r="G69" s="141"/>
      <c r="H69" s="36">
        <v>15</v>
      </c>
      <c r="I69" s="56">
        <v>85</v>
      </c>
      <c r="J69" s="237">
        <v>230</v>
      </c>
      <c r="K69" s="38"/>
      <c r="L69" s="18">
        <v>21</v>
      </c>
      <c r="M69" s="48">
        <v>65</v>
      </c>
      <c r="N69" s="10"/>
      <c r="O69" s="24" t="s">
        <v>145</v>
      </c>
      <c r="P69" s="85" t="s">
        <v>21</v>
      </c>
      <c r="Q69" s="114" t="s">
        <v>203</v>
      </c>
      <c r="R69" s="36"/>
      <c r="S69" s="130">
        <v>6</v>
      </c>
      <c r="T69" s="112">
        <v>36.5</v>
      </c>
      <c r="U69" s="36">
        <v>41</v>
      </c>
      <c r="V69" s="38"/>
      <c r="W69" s="234">
        <v>215</v>
      </c>
      <c r="X69" s="38"/>
      <c r="Y69" s="234">
        <v>25</v>
      </c>
      <c r="Z69" s="48">
        <v>65</v>
      </c>
      <c r="AA69" s="234"/>
    </row>
    <row r="70" spans="1:27" ht="15.75" thickBot="1">
      <c r="A70" s="24" t="s">
        <v>141</v>
      </c>
      <c r="B70" s="237">
        <v>122</v>
      </c>
      <c r="C70" s="13">
        <v>6.7</v>
      </c>
      <c r="D70" s="83"/>
      <c r="E70" s="130">
        <v>5</v>
      </c>
      <c r="F70" s="83">
        <v>43</v>
      </c>
      <c r="G70" s="140">
        <v>21</v>
      </c>
      <c r="H70" s="38"/>
      <c r="I70" s="56">
        <v>86</v>
      </c>
      <c r="J70" s="237">
        <v>233</v>
      </c>
      <c r="K70" s="241">
        <v>38</v>
      </c>
      <c r="L70" s="18">
        <v>22</v>
      </c>
      <c r="M70" s="48">
        <v>66</v>
      </c>
      <c r="N70" s="10"/>
      <c r="O70" s="24" t="s">
        <v>192</v>
      </c>
      <c r="P70" s="85" t="s">
        <v>25</v>
      </c>
      <c r="Q70" s="245">
        <v>6.9</v>
      </c>
      <c r="R70" s="36"/>
      <c r="S70" s="130">
        <v>5</v>
      </c>
      <c r="T70" s="112">
        <v>37</v>
      </c>
      <c r="U70" s="36">
        <v>43</v>
      </c>
      <c r="V70" s="36">
        <v>38</v>
      </c>
      <c r="W70" s="234">
        <v>218</v>
      </c>
      <c r="X70" s="54">
        <v>35</v>
      </c>
      <c r="Y70" s="234">
        <v>26</v>
      </c>
      <c r="Z70" s="48">
        <v>66</v>
      </c>
      <c r="AA70" s="231"/>
    </row>
    <row r="71" spans="1:27" ht="15.75" thickBot="1">
      <c r="A71" s="24" t="s">
        <v>142</v>
      </c>
      <c r="B71" s="237">
        <v>119</v>
      </c>
      <c r="C71" s="114"/>
      <c r="D71" s="83"/>
      <c r="E71" s="130">
        <v>4</v>
      </c>
      <c r="F71" s="83">
        <v>43.5</v>
      </c>
      <c r="G71" s="141"/>
      <c r="H71" s="36">
        <v>16</v>
      </c>
      <c r="I71" s="56">
        <v>87</v>
      </c>
      <c r="J71" s="237">
        <v>236</v>
      </c>
      <c r="K71" s="38"/>
      <c r="L71" s="41">
        <v>23</v>
      </c>
      <c r="M71" s="48">
        <v>67</v>
      </c>
      <c r="N71" s="10"/>
      <c r="O71" s="24" t="s">
        <v>193</v>
      </c>
      <c r="P71" s="85" t="s">
        <v>22</v>
      </c>
      <c r="Q71" s="114" t="s">
        <v>203</v>
      </c>
      <c r="R71" s="36"/>
      <c r="S71" s="130">
        <v>4</v>
      </c>
      <c r="T71" s="112">
        <v>37.5</v>
      </c>
      <c r="U71" s="36">
        <v>46</v>
      </c>
      <c r="V71" s="38"/>
      <c r="W71" s="234">
        <v>221</v>
      </c>
      <c r="X71" s="38"/>
      <c r="Y71" s="234">
        <v>27</v>
      </c>
      <c r="Z71" s="48">
        <v>67</v>
      </c>
      <c r="AA71" s="234"/>
    </row>
    <row r="72" spans="1:27" ht="15.75" thickBot="1">
      <c r="A72" s="24" t="s">
        <v>143</v>
      </c>
      <c r="B72" s="237">
        <v>116</v>
      </c>
      <c r="C72" s="13">
        <v>6.8</v>
      </c>
      <c r="D72" s="83"/>
      <c r="E72" s="130">
        <v>3</v>
      </c>
      <c r="F72" s="83">
        <v>44</v>
      </c>
      <c r="G72" s="140">
        <v>22</v>
      </c>
      <c r="H72" s="36">
        <v>17</v>
      </c>
      <c r="I72" s="56">
        <v>88</v>
      </c>
      <c r="J72" s="237">
        <v>239</v>
      </c>
      <c r="K72" s="241">
        <v>39</v>
      </c>
      <c r="L72" s="18">
        <v>24</v>
      </c>
      <c r="M72" s="48">
        <v>68</v>
      </c>
      <c r="N72" s="10"/>
      <c r="O72" s="24" t="s">
        <v>194</v>
      </c>
      <c r="P72" s="85" t="s">
        <v>26</v>
      </c>
      <c r="Q72" s="245">
        <v>7</v>
      </c>
      <c r="R72" s="36"/>
      <c r="S72" s="130">
        <v>3</v>
      </c>
      <c r="T72" s="112">
        <v>38</v>
      </c>
      <c r="U72" s="36">
        <v>49</v>
      </c>
      <c r="V72" s="36">
        <v>39</v>
      </c>
      <c r="W72" s="234">
        <v>224</v>
      </c>
      <c r="X72" s="54">
        <v>36</v>
      </c>
      <c r="Y72" s="234">
        <v>28</v>
      </c>
      <c r="Z72" s="48">
        <v>68</v>
      </c>
      <c r="AA72" s="235"/>
    </row>
    <row r="73" spans="1:27" ht="15.75" thickBot="1">
      <c r="A73" s="24" t="s">
        <v>144</v>
      </c>
      <c r="B73" s="237">
        <v>113</v>
      </c>
      <c r="C73" s="114"/>
      <c r="D73" s="83"/>
      <c r="E73" s="130">
        <v>2</v>
      </c>
      <c r="F73" s="83">
        <v>44.5</v>
      </c>
      <c r="G73" s="141"/>
      <c r="H73" s="36">
        <v>18</v>
      </c>
      <c r="I73" s="56">
        <v>89</v>
      </c>
      <c r="J73" s="237">
        <v>242</v>
      </c>
      <c r="K73" s="241">
        <v>40</v>
      </c>
      <c r="L73" s="18">
        <v>25</v>
      </c>
      <c r="M73" s="48">
        <v>69</v>
      </c>
      <c r="N73" s="10"/>
      <c r="O73" s="24" t="s">
        <v>195</v>
      </c>
      <c r="P73" s="85" t="s">
        <v>27</v>
      </c>
      <c r="Q73" s="114" t="s">
        <v>203</v>
      </c>
      <c r="R73" s="36"/>
      <c r="S73" s="130">
        <v>2</v>
      </c>
      <c r="T73" s="112">
        <v>38.5</v>
      </c>
      <c r="U73" s="36">
        <v>52</v>
      </c>
      <c r="V73" s="38"/>
      <c r="W73" s="234">
        <v>227</v>
      </c>
      <c r="X73" s="54" t="s">
        <v>70</v>
      </c>
      <c r="Y73" s="234">
        <v>29</v>
      </c>
      <c r="Z73" s="48">
        <v>69</v>
      </c>
      <c r="AA73" s="235"/>
    </row>
    <row r="74" spans="1:27" ht="15.75" thickBot="1">
      <c r="A74" s="24" t="s">
        <v>146</v>
      </c>
      <c r="B74" s="237">
        <v>110</v>
      </c>
      <c r="C74" s="13">
        <v>6.9</v>
      </c>
      <c r="D74" s="83"/>
      <c r="E74" s="130">
        <v>1</v>
      </c>
      <c r="F74" s="83">
        <v>45</v>
      </c>
      <c r="G74" s="137">
        <v>23</v>
      </c>
      <c r="H74" s="37">
        <v>19</v>
      </c>
      <c r="I74" s="53">
        <v>90</v>
      </c>
      <c r="J74" s="237">
        <v>245</v>
      </c>
      <c r="K74" s="241">
        <v>41</v>
      </c>
      <c r="L74" s="41">
        <v>27</v>
      </c>
      <c r="M74" s="48">
        <v>70</v>
      </c>
      <c r="N74" s="10"/>
      <c r="O74" s="24" t="s">
        <v>196</v>
      </c>
      <c r="P74" s="84" t="s">
        <v>23</v>
      </c>
      <c r="Q74" s="245">
        <v>7.1</v>
      </c>
      <c r="R74" s="36"/>
      <c r="S74" s="130">
        <v>1</v>
      </c>
      <c r="T74" s="112">
        <v>39</v>
      </c>
      <c r="U74" s="36">
        <v>55</v>
      </c>
      <c r="V74" s="37">
        <v>40</v>
      </c>
      <c r="W74" s="234">
        <v>230</v>
      </c>
      <c r="X74" s="54">
        <v>38</v>
      </c>
      <c r="Y74" s="234">
        <v>30</v>
      </c>
      <c r="Z74" s="48">
        <v>70</v>
      </c>
    </row>
    <row r="75" spans="1:27" ht="15.75" thickBot="1">
      <c r="A75" s="24">
        <v>7.46</v>
      </c>
      <c r="B75" s="237"/>
      <c r="C75" s="114"/>
      <c r="D75" s="16"/>
      <c r="E75" s="131">
        <v>0</v>
      </c>
      <c r="F75" s="16">
        <v>45.5</v>
      </c>
      <c r="G75" s="141"/>
      <c r="H75" s="38"/>
      <c r="I75" s="56">
        <v>91</v>
      </c>
      <c r="J75" s="41"/>
      <c r="K75" s="38"/>
      <c r="L75" s="38"/>
      <c r="M75" s="47">
        <v>71</v>
      </c>
      <c r="N75" s="10"/>
      <c r="O75" s="24">
        <v>8.16</v>
      </c>
      <c r="P75" s="85" t="s">
        <v>12</v>
      </c>
      <c r="Q75" s="245">
        <v>11</v>
      </c>
      <c r="R75" s="37"/>
      <c r="S75" s="131">
        <v>0</v>
      </c>
      <c r="T75" s="119">
        <v>39.5</v>
      </c>
      <c r="U75" s="247"/>
      <c r="V75" s="38"/>
      <c r="W75" s="35"/>
      <c r="X75" s="38"/>
      <c r="Y75" s="31"/>
      <c r="Z75" s="47">
        <v>71</v>
      </c>
    </row>
    <row r="76" spans="1:27" ht="15.75" thickBot="1">
      <c r="A76" s="11">
        <v>11.31</v>
      </c>
      <c r="B76" s="237"/>
      <c r="C76" s="118">
        <v>7</v>
      </c>
      <c r="D76" s="112"/>
      <c r="E76" s="131">
        <v>0</v>
      </c>
      <c r="F76" s="112"/>
      <c r="G76" s="142"/>
      <c r="H76" s="12"/>
      <c r="I76" s="12"/>
      <c r="J76" s="38"/>
      <c r="K76" s="12"/>
      <c r="L76" s="12"/>
      <c r="M76" s="49"/>
      <c r="N76" s="10"/>
      <c r="O76" s="11">
        <v>13.01</v>
      </c>
      <c r="P76" s="12" t="s">
        <v>20</v>
      </c>
      <c r="Q76" s="245">
        <v>16.100000000000001</v>
      </c>
      <c r="R76" s="112"/>
      <c r="S76" s="131">
        <v>0</v>
      </c>
      <c r="T76" s="112"/>
      <c r="U76" s="142"/>
      <c r="V76" s="12"/>
      <c r="W76" s="12"/>
      <c r="X76" s="12"/>
      <c r="Y76" s="12"/>
      <c r="Z76" s="49"/>
    </row>
  </sheetData>
  <sortState caseSensitive="1" ref="AA4:AA11">
    <sortCondition ref="AA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7"/>
  <sheetViews>
    <sheetView workbookViewId="0">
      <selection activeCell="I9" sqref="I9"/>
    </sheetView>
  </sheetViews>
  <sheetFormatPr defaultRowHeight="15"/>
  <cols>
    <col min="1" max="1" width="12.140625" customWidth="1" collapsed="1"/>
    <col min="2" max="2" width="14" hidden="1" customWidth="1" collapsed="1"/>
    <col min="3" max="3" width="12" customWidth="1" collapsed="1"/>
    <col min="5" max="5" width="14.28515625" hidden="1" customWidth="1"/>
    <col min="6" max="6" width="10" customWidth="1" collapsed="1"/>
    <col min="7" max="7" width="0" hidden="1" customWidth="1"/>
    <col min="9" max="9" width="11.85546875" customWidth="1" collapsed="1"/>
    <col min="13" max="13" width="12.42578125" customWidth="1" collapsed="1"/>
    <col min="14" max="14" width="12.140625" hidden="1" customWidth="1" collapsed="1"/>
    <col min="15" max="15" width="0" hidden="1" customWidth="1"/>
    <col min="16" max="16" width="14.5703125" hidden="1" customWidth="1"/>
    <col min="19" max="19" width="12.5703125" customWidth="1" collapsed="1"/>
    <col min="21" max="21" width="9.140625" customWidth="1" collapsed="1"/>
  </cols>
  <sheetData>
    <row r="1" spans="1:22" ht="15.75" thickBot="1"/>
    <row r="2" spans="1:22">
      <c r="A2" s="254" t="s">
        <v>38</v>
      </c>
      <c r="B2" s="145" t="s">
        <v>13</v>
      </c>
      <c r="C2" s="255" t="s">
        <v>282</v>
      </c>
      <c r="D2" s="77" t="s">
        <v>0</v>
      </c>
      <c r="E2" s="226" t="s">
        <v>76</v>
      </c>
      <c r="F2" s="239" t="s">
        <v>1</v>
      </c>
      <c r="G2" s="26" t="s">
        <v>3</v>
      </c>
      <c r="H2" s="240" t="s">
        <v>2</v>
      </c>
      <c r="I2" s="240" t="s">
        <v>16</v>
      </c>
      <c r="J2" s="240" t="s">
        <v>17</v>
      </c>
      <c r="K2" s="50" t="s">
        <v>0</v>
      </c>
      <c r="L2" s="258" t="s">
        <v>45</v>
      </c>
      <c r="M2" s="257" t="s">
        <v>47</v>
      </c>
      <c r="N2" s="25" t="s">
        <v>13</v>
      </c>
      <c r="O2" s="77" t="s">
        <v>0</v>
      </c>
      <c r="P2" s="77" t="s">
        <v>76</v>
      </c>
      <c r="Q2" s="240" t="s">
        <v>3</v>
      </c>
      <c r="R2" s="240" t="s">
        <v>2</v>
      </c>
      <c r="S2" s="240" t="s">
        <v>16</v>
      </c>
      <c r="T2" s="240" t="s">
        <v>17</v>
      </c>
      <c r="U2" s="50" t="s">
        <v>0</v>
      </c>
    </row>
    <row r="3" spans="1:22">
      <c r="A3" s="146">
        <v>0</v>
      </c>
      <c r="B3" s="147">
        <v>0</v>
      </c>
      <c r="C3" s="147">
        <v>0</v>
      </c>
      <c r="D3" s="78">
        <v>0</v>
      </c>
      <c r="E3" s="47"/>
      <c r="F3" s="227"/>
      <c r="G3" s="34"/>
      <c r="H3" s="7"/>
      <c r="I3" s="7"/>
      <c r="J3" s="7"/>
      <c r="K3" s="51"/>
      <c r="L3" s="178">
        <v>0</v>
      </c>
      <c r="M3" s="133">
        <v>0</v>
      </c>
      <c r="N3" s="74">
        <v>0</v>
      </c>
      <c r="O3" s="78">
        <v>0</v>
      </c>
      <c r="P3" s="78"/>
      <c r="Q3" s="7"/>
      <c r="R3" s="7"/>
      <c r="S3" s="7"/>
      <c r="T3" s="7"/>
      <c r="U3" s="51"/>
    </row>
    <row r="4" spans="1:22" ht="15.75" thickBot="1">
      <c r="A4" s="148">
        <v>0</v>
      </c>
      <c r="B4" s="149">
        <v>0</v>
      </c>
      <c r="C4" s="147">
        <v>0</v>
      </c>
      <c r="D4" s="79">
        <v>0</v>
      </c>
      <c r="E4" s="47"/>
      <c r="F4" s="133">
        <v>0</v>
      </c>
      <c r="G4" s="32">
        <v>0</v>
      </c>
      <c r="H4" s="9">
        <v>0</v>
      </c>
      <c r="I4" s="9">
        <v>0</v>
      </c>
      <c r="J4" s="9">
        <v>-20</v>
      </c>
      <c r="K4" s="52">
        <v>0</v>
      </c>
      <c r="L4" s="178">
        <v>0</v>
      </c>
      <c r="M4" s="133">
        <v>0</v>
      </c>
      <c r="N4" s="75">
        <v>0</v>
      </c>
      <c r="O4" s="79">
        <v>0</v>
      </c>
      <c r="P4" s="79">
        <v>0</v>
      </c>
      <c r="Q4" s="9">
        <v>0</v>
      </c>
      <c r="R4" s="9">
        <v>0</v>
      </c>
      <c r="S4" s="9">
        <v>0</v>
      </c>
      <c r="T4" s="9">
        <v>-40</v>
      </c>
      <c r="U4" s="52">
        <v>0</v>
      </c>
    </row>
    <row r="5" spans="1:22" ht="15.75" thickBot="1">
      <c r="A5" s="228" t="s">
        <v>212</v>
      </c>
      <c r="B5" s="234">
        <v>23</v>
      </c>
      <c r="C5" s="234">
        <v>4.4000000000000004</v>
      </c>
      <c r="D5" s="80">
        <v>70</v>
      </c>
      <c r="E5" s="47"/>
      <c r="F5" s="31"/>
      <c r="G5" s="31"/>
      <c r="H5" s="234">
        <v>118</v>
      </c>
      <c r="I5" s="37">
        <v>3</v>
      </c>
      <c r="J5" s="40">
        <v>-5</v>
      </c>
      <c r="K5" s="72">
        <v>1</v>
      </c>
      <c r="L5" s="234">
        <v>4.5999999999999996</v>
      </c>
      <c r="M5" s="228" t="s">
        <v>217</v>
      </c>
      <c r="N5" s="13">
        <v>16</v>
      </c>
      <c r="O5" s="79">
        <v>100</v>
      </c>
      <c r="P5" s="79">
        <v>4</v>
      </c>
      <c r="Q5" s="234">
        <v>1</v>
      </c>
      <c r="R5" s="235">
        <v>107</v>
      </c>
      <c r="S5" s="37">
        <v>2</v>
      </c>
      <c r="T5" s="70">
        <v>-3</v>
      </c>
      <c r="U5" s="72">
        <v>1</v>
      </c>
      <c r="V5" s="234"/>
    </row>
    <row r="6" spans="1:22" ht="15.75" thickBot="1">
      <c r="A6" s="228" t="s">
        <v>213</v>
      </c>
      <c r="B6" s="234">
        <v>22</v>
      </c>
      <c r="C6" s="234">
        <v>4.5</v>
      </c>
      <c r="D6" s="80">
        <v>69</v>
      </c>
      <c r="E6" s="47"/>
      <c r="F6" s="31"/>
      <c r="G6" s="31"/>
      <c r="H6" s="234">
        <v>121</v>
      </c>
      <c r="I6" s="37">
        <v>4</v>
      </c>
      <c r="J6" s="40">
        <v>-4</v>
      </c>
      <c r="K6" s="72">
        <v>2</v>
      </c>
      <c r="L6" s="38" t="s">
        <v>203</v>
      </c>
      <c r="M6" s="228" t="s">
        <v>283</v>
      </c>
      <c r="N6" s="13">
        <v>16.100000000000001</v>
      </c>
      <c r="O6" s="79">
        <v>99</v>
      </c>
      <c r="P6" s="79">
        <v>5</v>
      </c>
      <c r="Q6" s="234">
        <v>2</v>
      </c>
      <c r="R6" s="234">
        <v>110</v>
      </c>
      <c r="S6" s="37">
        <v>3</v>
      </c>
      <c r="T6" s="70">
        <v>-2</v>
      </c>
      <c r="U6" s="72">
        <v>2</v>
      </c>
      <c r="V6" s="234"/>
    </row>
    <row r="7" spans="1:22" ht="15.75" thickBot="1">
      <c r="A7" s="228" t="s">
        <v>214</v>
      </c>
      <c r="B7" s="234">
        <v>21</v>
      </c>
      <c r="C7" s="234">
        <v>4.5</v>
      </c>
      <c r="D7" s="80">
        <v>68</v>
      </c>
      <c r="E7" s="47"/>
      <c r="F7" s="31"/>
      <c r="G7" s="29">
        <v>1</v>
      </c>
      <c r="H7" s="234">
        <v>124</v>
      </c>
      <c r="I7" s="37">
        <v>5</v>
      </c>
      <c r="J7" s="38"/>
      <c r="K7" s="72">
        <v>3</v>
      </c>
      <c r="L7" s="234">
        <v>4.7</v>
      </c>
      <c r="M7" s="228" t="s">
        <v>220</v>
      </c>
      <c r="N7" s="13">
        <v>16.3</v>
      </c>
      <c r="O7" s="79">
        <v>98</v>
      </c>
      <c r="P7" s="79">
        <v>6</v>
      </c>
      <c r="Q7" s="234">
        <v>3</v>
      </c>
      <c r="R7" s="234">
        <v>113</v>
      </c>
      <c r="S7" s="37">
        <v>4</v>
      </c>
      <c r="T7" s="70">
        <v>-1</v>
      </c>
      <c r="U7" s="72">
        <v>3</v>
      </c>
      <c r="V7" s="234"/>
    </row>
    <row r="8" spans="1:22" ht="15.75" thickBot="1">
      <c r="A8" s="228" t="s">
        <v>215</v>
      </c>
      <c r="B8" s="234">
        <v>20</v>
      </c>
      <c r="C8" s="234">
        <v>4.5999999999999996</v>
      </c>
      <c r="D8" s="80">
        <v>67</v>
      </c>
      <c r="E8" s="47"/>
      <c r="F8" s="31"/>
      <c r="G8" s="31"/>
      <c r="H8" s="234">
        <v>127</v>
      </c>
      <c r="I8" s="37">
        <v>6</v>
      </c>
      <c r="J8" s="40">
        <v>-3</v>
      </c>
      <c r="K8" s="72">
        <v>4</v>
      </c>
      <c r="L8" s="38" t="s">
        <v>203</v>
      </c>
      <c r="M8" s="228" t="s">
        <v>284</v>
      </c>
      <c r="N8" s="13">
        <v>16.5</v>
      </c>
      <c r="O8" s="79">
        <v>97</v>
      </c>
      <c r="P8" s="79">
        <v>7</v>
      </c>
      <c r="Q8" s="236">
        <v>4</v>
      </c>
      <c r="R8" s="234">
        <v>116</v>
      </c>
      <c r="S8" s="37">
        <v>5</v>
      </c>
      <c r="T8" s="71">
        <v>0</v>
      </c>
      <c r="U8" s="72">
        <v>4</v>
      </c>
      <c r="V8" s="234"/>
    </row>
    <row r="9" spans="1:22" ht="15.75" thickBot="1">
      <c r="A9" s="232" t="s">
        <v>216</v>
      </c>
      <c r="B9" s="236">
        <v>19</v>
      </c>
      <c r="C9" s="234">
        <v>4.5999999999999996</v>
      </c>
      <c r="D9" s="80">
        <v>66</v>
      </c>
      <c r="E9" s="47"/>
      <c r="F9" s="31"/>
      <c r="G9" s="31"/>
      <c r="H9" s="234">
        <v>130</v>
      </c>
      <c r="I9" s="37">
        <v>7</v>
      </c>
      <c r="J9" s="38"/>
      <c r="K9" s="72">
        <v>5</v>
      </c>
      <c r="L9" s="236">
        <v>4.8</v>
      </c>
      <c r="M9" s="232" t="s">
        <v>223</v>
      </c>
      <c r="N9" s="13">
        <v>16.7</v>
      </c>
      <c r="O9" s="79">
        <v>96</v>
      </c>
      <c r="P9" s="79">
        <v>8</v>
      </c>
      <c r="Q9" s="234">
        <v>5</v>
      </c>
      <c r="R9" s="234">
        <v>119</v>
      </c>
      <c r="S9" s="37">
        <v>6</v>
      </c>
      <c r="T9" s="71">
        <v>1</v>
      </c>
      <c r="U9" s="72">
        <v>5</v>
      </c>
      <c r="V9" s="236"/>
    </row>
    <row r="10" spans="1:22" ht="15.75" thickBot="1">
      <c r="A10" s="228" t="s">
        <v>217</v>
      </c>
      <c r="B10" s="234">
        <v>18</v>
      </c>
      <c r="C10" s="234">
        <v>4.5999999999999996</v>
      </c>
      <c r="D10" s="80">
        <v>65</v>
      </c>
      <c r="E10" s="47"/>
      <c r="F10" s="31"/>
      <c r="G10" s="29">
        <v>2</v>
      </c>
      <c r="H10" s="234">
        <v>133</v>
      </c>
      <c r="I10" s="37">
        <v>8</v>
      </c>
      <c r="J10" s="40">
        <v>-2</v>
      </c>
      <c r="K10" s="72">
        <v>6</v>
      </c>
      <c r="L10" s="38" t="s">
        <v>203</v>
      </c>
      <c r="M10" s="228" t="s">
        <v>285</v>
      </c>
      <c r="N10" s="13">
        <v>16.899999999999999</v>
      </c>
      <c r="O10" s="79">
        <v>95</v>
      </c>
      <c r="P10" s="79">
        <v>8.9</v>
      </c>
      <c r="Q10" s="234">
        <v>6</v>
      </c>
      <c r="R10" s="234">
        <v>122</v>
      </c>
      <c r="S10" s="37">
        <v>7</v>
      </c>
      <c r="T10" s="71">
        <v>2</v>
      </c>
      <c r="U10" s="72">
        <v>6</v>
      </c>
      <c r="V10" s="228"/>
    </row>
    <row r="11" spans="1:22" ht="15.75" thickBot="1">
      <c r="A11" s="228" t="s">
        <v>218</v>
      </c>
      <c r="B11" s="234">
        <v>17</v>
      </c>
      <c r="C11" s="234">
        <v>4.7</v>
      </c>
      <c r="D11" s="80">
        <v>64</v>
      </c>
      <c r="E11" s="47"/>
      <c r="F11" s="31"/>
      <c r="G11" s="31"/>
      <c r="H11" s="234">
        <v>136</v>
      </c>
      <c r="I11" s="37">
        <v>9</v>
      </c>
      <c r="J11" s="43"/>
      <c r="K11" s="72">
        <v>7</v>
      </c>
      <c r="L11" s="234">
        <v>4.9000000000000004</v>
      </c>
      <c r="M11" s="228" t="s">
        <v>226</v>
      </c>
      <c r="N11" s="13">
        <v>17.100000000000001</v>
      </c>
      <c r="O11" s="79">
        <v>94</v>
      </c>
      <c r="P11" s="79">
        <v>9.6999999999999993</v>
      </c>
      <c r="Q11" s="46"/>
      <c r="R11" s="234">
        <v>124</v>
      </c>
      <c r="S11" s="37">
        <v>8</v>
      </c>
      <c r="T11" s="71">
        <v>3</v>
      </c>
      <c r="U11" s="72">
        <v>7</v>
      </c>
      <c r="V11" s="234"/>
    </row>
    <row r="12" spans="1:22" ht="15.75" thickBot="1">
      <c r="A12" s="228" t="s">
        <v>219</v>
      </c>
      <c r="B12" s="234">
        <v>16</v>
      </c>
      <c r="C12" s="234">
        <v>4.7</v>
      </c>
      <c r="D12" s="80">
        <v>63</v>
      </c>
      <c r="E12" s="47"/>
      <c r="F12" s="31"/>
      <c r="G12" s="31"/>
      <c r="H12" s="234">
        <v>139</v>
      </c>
      <c r="I12" s="37">
        <v>10</v>
      </c>
      <c r="J12" s="40">
        <v>-1</v>
      </c>
      <c r="K12" s="72">
        <v>8</v>
      </c>
      <c r="L12" s="38" t="s">
        <v>203</v>
      </c>
      <c r="M12" s="228" t="s">
        <v>286</v>
      </c>
      <c r="N12" s="13">
        <v>17.3</v>
      </c>
      <c r="O12" s="79">
        <v>93</v>
      </c>
      <c r="P12" s="79">
        <v>10.5</v>
      </c>
      <c r="Q12" s="234">
        <v>7</v>
      </c>
      <c r="R12" s="234">
        <v>126</v>
      </c>
      <c r="S12" s="37">
        <v>9</v>
      </c>
      <c r="T12" s="31"/>
      <c r="U12" s="72">
        <v>8</v>
      </c>
      <c r="V12" s="231"/>
    </row>
    <row r="13" spans="1:22" ht="15.75" thickBot="1">
      <c r="A13" s="228" t="s">
        <v>220</v>
      </c>
      <c r="B13" s="234">
        <v>15</v>
      </c>
      <c r="C13" s="234">
        <v>4.7</v>
      </c>
      <c r="D13" s="80">
        <v>62</v>
      </c>
      <c r="E13" s="47"/>
      <c r="F13" s="31"/>
      <c r="G13" s="29">
        <v>3</v>
      </c>
      <c r="H13" s="234">
        <v>142</v>
      </c>
      <c r="I13" s="37">
        <v>11</v>
      </c>
      <c r="J13" s="38"/>
      <c r="K13" s="72">
        <v>9</v>
      </c>
      <c r="L13" s="234">
        <v>5</v>
      </c>
      <c r="M13" s="228" t="s">
        <v>229</v>
      </c>
      <c r="N13" s="13">
        <v>17.5</v>
      </c>
      <c r="O13" s="79">
        <v>92</v>
      </c>
      <c r="P13" s="79">
        <v>11.3</v>
      </c>
      <c r="Q13" s="46"/>
      <c r="R13" s="234">
        <v>128</v>
      </c>
      <c r="S13" s="37">
        <v>10</v>
      </c>
      <c r="T13" s="71">
        <v>4</v>
      </c>
      <c r="U13" s="72">
        <v>9</v>
      </c>
      <c r="V13" s="234"/>
    </row>
    <row r="14" spans="1:22" ht="15.75" thickBot="1">
      <c r="A14" s="228" t="s">
        <v>221</v>
      </c>
      <c r="B14" s="234">
        <v>14</v>
      </c>
      <c r="C14" s="234">
        <v>4.8</v>
      </c>
      <c r="D14" s="80">
        <v>61</v>
      </c>
      <c r="E14" s="47"/>
      <c r="F14" s="234">
        <v>1</v>
      </c>
      <c r="G14" s="31"/>
      <c r="H14" s="234">
        <v>145</v>
      </c>
      <c r="I14" s="37">
        <v>12</v>
      </c>
      <c r="J14" s="40">
        <v>0</v>
      </c>
      <c r="K14" s="72">
        <v>10</v>
      </c>
      <c r="L14" s="38" t="s">
        <v>203</v>
      </c>
      <c r="M14" s="228" t="s">
        <v>287</v>
      </c>
      <c r="N14" s="13">
        <v>17.7</v>
      </c>
      <c r="O14" s="79">
        <v>91</v>
      </c>
      <c r="P14" s="79">
        <v>12</v>
      </c>
      <c r="Q14" s="37">
        <v>8</v>
      </c>
      <c r="R14" s="235">
        <v>130</v>
      </c>
      <c r="S14" s="38"/>
      <c r="T14" s="31"/>
      <c r="U14" s="72">
        <v>10</v>
      </c>
      <c r="V14" s="231"/>
    </row>
    <row r="15" spans="1:22" ht="15.75" thickBot="1">
      <c r="A15" s="228" t="s">
        <v>222</v>
      </c>
      <c r="B15" s="234">
        <v>14</v>
      </c>
      <c r="C15" s="234">
        <v>4.8</v>
      </c>
      <c r="D15" s="80">
        <v>60</v>
      </c>
      <c r="E15" s="47"/>
      <c r="F15" s="31"/>
      <c r="G15" s="31"/>
      <c r="H15" s="234">
        <v>148</v>
      </c>
      <c r="I15" s="37">
        <v>13</v>
      </c>
      <c r="J15" s="38"/>
      <c r="K15" s="72">
        <v>11</v>
      </c>
      <c r="L15" s="38" t="s">
        <v>203</v>
      </c>
      <c r="M15" s="228" t="s">
        <v>232</v>
      </c>
      <c r="N15" s="13">
        <v>17.899999999999999</v>
      </c>
      <c r="O15" s="79">
        <v>90</v>
      </c>
      <c r="P15" s="79">
        <v>12.5</v>
      </c>
      <c r="Q15" s="46"/>
      <c r="R15" s="235">
        <v>132</v>
      </c>
      <c r="S15" s="37">
        <v>11</v>
      </c>
      <c r="T15" s="71">
        <v>5</v>
      </c>
      <c r="U15" s="72">
        <v>11</v>
      </c>
      <c r="V15" s="234"/>
    </row>
    <row r="16" spans="1:22" ht="15.75" thickBot="1">
      <c r="A16" s="228" t="s">
        <v>223</v>
      </c>
      <c r="B16" s="234">
        <v>13</v>
      </c>
      <c r="C16" s="234">
        <v>4.8</v>
      </c>
      <c r="D16" s="80">
        <v>59</v>
      </c>
      <c r="E16" s="47"/>
      <c r="F16" s="31"/>
      <c r="G16" s="29">
        <v>4</v>
      </c>
      <c r="H16" s="234">
        <v>151</v>
      </c>
      <c r="I16" s="37">
        <v>14</v>
      </c>
      <c r="J16" s="40">
        <v>1</v>
      </c>
      <c r="K16" s="72">
        <v>12</v>
      </c>
      <c r="L16" s="234">
        <v>5.0999999999999996</v>
      </c>
      <c r="M16" s="228" t="s">
        <v>235</v>
      </c>
      <c r="N16" s="13">
        <v>18.100000000000001</v>
      </c>
      <c r="O16" s="79">
        <v>89</v>
      </c>
      <c r="P16" s="79">
        <v>13</v>
      </c>
      <c r="Q16" s="234">
        <v>9</v>
      </c>
      <c r="R16" s="235">
        <v>134</v>
      </c>
      <c r="S16" s="38"/>
      <c r="T16" s="31"/>
      <c r="U16" s="72">
        <v>12</v>
      </c>
      <c r="V16" s="228"/>
    </row>
    <row r="17" spans="1:22" ht="15.75" thickBot="1">
      <c r="A17" s="228" t="s">
        <v>224</v>
      </c>
      <c r="B17" s="234">
        <v>13</v>
      </c>
      <c r="C17" s="234">
        <v>4.9000000000000004</v>
      </c>
      <c r="D17" s="80">
        <v>58</v>
      </c>
      <c r="E17" s="47"/>
      <c r="F17" s="234">
        <v>2</v>
      </c>
      <c r="G17" s="31"/>
      <c r="H17" s="234">
        <v>154</v>
      </c>
      <c r="I17" s="256"/>
      <c r="J17" s="38"/>
      <c r="K17" s="72">
        <v>13</v>
      </c>
      <c r="L17" s="38" t="s">
        <v>203</v>
      </c>
      <c r="M17" s="228" t="s">
        <v>238</v>
      </c>
      <c r="N17" s="13">
        <v>18.3</v>
      </c>
      <c r="O17" s="79">
        <v>88</v>
      </c>
      <c r="P17" s="79">
        <v>13.5</v>
      </c>
      <c r="Q17" s="46"/>
      <c r="R17" s="234">
        <v>136</v>
      </c>
      <c r="S17" s="37">
        <v>12</v>
      </c>
      <c r="T17" s="71">
        <v>6</v>
      </c>
      <c r="U17" s="72">
        <v>13</v>
      </c>
      <c r="V17" s="234"/>
    </row>
    <row r="18" spans="1:22" ht="15.75" thickBot="1">
      <c r="A18" s="228" t="s">
        <v>225</v>
      </c>
      <c r="B18" s="234">
        <v>13</v>
      </c>
      <c r="C18" s="234">
        <v>4.9000000000000004</v>
      </c>
      <c r="D18" s="80">
        <v>57</v>
      </c>
      <c r="E18" s="47"/>
      <c r="F18" s="31"/>
      <c r="G18" s="31"/>
      <c r="H18" s="234">
        <v>157</v>
      </c>
      <c r="I18" s="37">
        <v>15</v>
      </c>
      <c r="J18" s="40">
        <v>2</v>
      </c>
      <c r="K18" s="72">
        <v>14</v>
      </c>
      <c r="L18" s="38" t="s">
        <v>203</v>
      </c>
      <c r="M18" s="228" t="s">
        <v>288</v>
      </c>
      <c r="N18" s="13">
        <v>18.5</v>
      </c>
      <c r="O18" s="79">
        <v>87</v>
      </c>
      <c r="P18" s="79">
        <v>14</v>
      </c>
      <c r="Q18" s="37">
        <v>10</v>
      </c>
      <c r="R18" s="236">
        <v>138</v>
      </c>
      <c r="S18" s="38"/>
      <c r="T18" s="31"/>
      <c r="U18" s="72">
        <v>14</v>
      </c>
      <c r="V18" s="228"/>
    </row>
    <row r="19" spans="1:22" ht="15.75" thickBot="1">
      <c r="A19" s="228" t="s">
        <v>226</v>
      </c>
      <c r="B19" s="234">
        <v>12</v>
      </c>
      <c r="C19" s="234">
        <v>4.9000000000000004</v>
      </c>
      <c r="D19" s="80">
        <v>56</v>
      </c>
      <c r="E19" s="47"/>
      <c r="F19" s="31"/>
      <c r="G19" s="29">
        <v>5</v>
      </c>
      <c r="H19" s="234">
        <v>160</v>
      </c>
      <c r="I19" s="256"/>
      <c r="J19" s="39"/>
      <c r="K19" s="72">
        <v>15</v>
      </c>
      <c r="L19" s="234">
        <v>5.2</v>
      </c>
      <c r="M19" s="228" t="s">
        <v>241</v>
      </c>
      <c r="N19" s="13">
        <v>18.7</v>
      </c>
      <c r="O19" s="79">
        <v>86</v>
      </c>
      <c r="P19" s="79">
        <v>14.5</v>
      </c>
      <c r="Q19" s="46"/>
      <c r="R19" s="236">
        <v>140</v>
      </c>
      <c r="S19" s="37">
        <v>13</v>
      </c>
      <c r="T19" s="71">
        <v>7</v>
      </c>
      <c r="U19" s="72">
        <v>15</v>
      </c>
      <c r="V19" s="234"/>
    </row>
    <row r="20" spans="1:22" ht="15.75" thickBot="1">
      <c r="A20" s="228" t="s">
        <v>227</v>
      </c>
      <c r="B20" s="234">
        <v>12</v>
      </c>
      <c r="C20" s="234">
        <v>5</v>
      </c>
      <c r="D20" s="80">
        <v>55</v>
      </c>
      <c r="E20" s="47"/>
      <c r="F20" s="31"/>
      <c r="G20" s="31"/>
      <c r="H20" s="234">
        <v>162</v>
      </c>
      <c r="I20" s="37">
        <v>16</v>
      </c>
      <c r="J20" s="40">
        <v>3</v>
      </c>
      <c r="K20" s="72">
        <v>16</v>
      </c>
      <c r="L20" s="38" t="s">
        <v>203</v>
      </c>
      <c r="M20" s="228" t="s">
        <v>289</v>
      </c>
      <c r="N20" s="13">
        <v>18.899999999999999</v>
      </c>
      <c r="O20" s="79">
        <v>85</v>
      </c>
      <c r="P20" s="79">
        <v>15</v>
      </c>
      <c r="Q20" s="234">
        <v>11</v>
      </c>
      <c r="R20" s="235">
        <v>142</v>
      </c>
      <c r="S20" s="38"/>
      <c r="T20" s="31"/>
      <c r="U20" s="72">
        <v>16</v>
      </c>
      <c r="V20" s="231"/>
    </row>
    <row r="21" spans="1:22" ht="15.75" thickBot="1">
      <c r="A21" s="232" t="s">
        <v>228</v>
      </c>
      <c r="B21" s="234">
        <v>12</v>
      </c>
      <c r="C21" s="234">
        <v>5</v>
      </c>
      <c r="D21" s="80">
        <v>54</v>
      </c>
      <c r="E21" s="47"/>
      <c r="F21" s="236">
        <v>3</v>
      </c>
      <c r="G21" s="31"/>
      <c r="H21" s="236">
        <v>164</v>
      </c>
      <c r="I21" s="256"/>
      <c r="J21" s="38"/>
      <c r="K21" s="72">
        <v>17</v>
      </c>
      <c r="L21" s="38" t="s">
        <v>203</v>
      </c>
      <c r="M21" s="232" t="s">
        <v>290</v>
      </c>
      <c r="N21" s="13">
        <v>19.100000000000001</v>
      </c>
      <c r="O21" s="79">
        <v>84</v>
      </c>
      <c r="P21" s="79">
        <v>15.5</v>
      </c>
      <c r="Q21" s="46"/>
      <c r="R21" s="236">
        <v>144</v>
      </c>
      <c r="S21" s="36">
        <v>14</v>
      </c>
      <c r="T21" s="71">
        <v>8</v>
      </c>
      <c r="U21" s="72">
        <v>17</v>
      </c>
      <c r="V21" s="236"/>
    </row>
    <row r="22" spans="1:22" ht="15.75" thickBot="1">
      <c r="A22" s="228" t="s">
        <v>229</v>
      </c>
      <c r="B22" s="234">
        <v>11</v>
      </c>
      <c r="C22" s="234">
        <v>5</v>
      </c>
      <c r="D22" s="80">
        <v>53</v>
      </c>
      <c r="E22" s="47"/>
      <c r="F22" s="31"/>
      <c r="G22" s="29">
        <v>6</v>
      </c>
      <c r="H22" s="234">
        <v>166</v>
      </c>
      <c r="I22" s="37">
        <v>17</v>
      </c>
      <c r="J22" s="36">
        <v>4</v>
      </c>
      <c r="K22" s="72">
        <v>18</v>
      </c>
      <c r="L22" s="234">
        <v>5.3</v>
      </c>
      <c r="M22" s="228" t="s">
        <v>291</v>
      </c>
      <c r="N22" s="13">
        <v>19.3</v>
      </c>
      <c r="O22" s="79">
        <v>83</v>
      </c>
      <c r="P22" s="79">
        <v>16</v>
      </c>
      <c r="Q22" s="37">
        <v>12</v>
      </c>
      <c r="R22" s="235">
        <v>146</v>
      </c>
      <c r="S22" s="38"/>
      <c r="T22" s="31"/>
      <c r="U22" s="72">
        <v>18</v>
      </c>
      <c r="V22" s="231"/>
    </row>
    <row r="23" spans="1:22" ht="15.75" thickBot="1">
      <c r="A23" s="228" t="s">
        <v>230</v>
      </c>
      <c r="B23" s="234">
        <v>11</v>
      </c>
      <c r="C23" s="234">
        <v>5.0999999999999996</v>
      </c>
      <c r="D23" s="80">
        <v>52</v>
      </c>
      <c r="E23" s="47"/>
      <c r="F23" s="31"/>
      <c r="G23" s="31"/>
      <c r="H23" s="234">
        <v>168</v>
      </c>
      <c r="I23" s="256"/>
      <c r="J23" s="39"/>
      <c r="K23" s="72">
        <v>19</v>
      </c>
      <c r="L23" s="38" t="s">
        <v>203</v>
      </c>
      <c r="M23" s="228" t="s">
        <v>292</v>
      </c>
      <c r="N23" s="13">
        <v>19.5</v>
      </c>
      <c r="O23" s="79">
        <v>82</v>
      </c>
      <c r="P23" s="79">
        <v>16.5</v>
      </c>
      <c r="Q23" s="46"/>
      <c r="R23" s="234">
        <v>148</v>
      </c>
      <c r="S23" s="36">
        <v>15</v>
      </c>
      <c r="T23" s="31"/>
      <c r="U23" s="72">
        <v>19</v>
      </c>
      <c r="V23" s="234"/>
    </row>
    <row r="24" spans="1:22" ht="15.75" thickBot="1">
      <c r="A24" s="231" t="s">
        <v>231</v>
      </c>
      <c r="B24" s="234">
        <v>11</v>
      </c>
      <c r="C24" s="234">
        <v>5.0999999999999996</v>
      </c>
      <c r="D24" s="80">
        <v>51</v>
      </c>
      <c r="E24" s="47"/>
      <c r="F24" s="31"/>
      <c r="G24" s="31"/>
      <c r="H24" s="234">
        <v>170</v>
      </c>
      <c r="I24" s="37">
        <v>18</v>
      </c>
      <c r="J24" s="40">
        <v>5</v>
      </c>
      <c r="K24" s="72">
        <v>20</v>
      </c>
      <c r="L24" s="38" t="s">
        <v>203</v>
      </c>
      <c r="M24" s="231" t="s">
        <v>293</v>
      </c>
      <c r="N24" s="13">
        <v>19.7</v>
      </c>
      <c r="O24" s="79">
        <v>81</v>
      </c>
      <c r="P24" s="79">
        <v>17</v>
      </c>
      <c r="Q24" s="234">
        <v>13</v>
      </c>
      <c r="R24" s="234">
        <v>150</v>
      </c>
      <c r="S24" s="38"/>
      <c r="T24" s="71">
        <v>9</v>
      </c>
      <c r="U24" s="72">
        <v>20</v>
      </c>
      <c r="V24" s="231"/>
    </row>
    <row r="25" spans="1:22" ht="15.75" thickBot="1">
      <c r="A25" s="228" t="s">
        <v>232</v>
      </c>
      <c r="B25" s="234">
        <v>11</v>
      </c>
      <c r="C25" s="234">
        <v>5.0999999999999996</v>
      </c>
      <c r="D25" s="80">
        <v>50</v>
      </c>
      <c r="E25" s="47"/>
      <c r="F25" s="235">
        <v>4</v>
      </c>
      <c r="G25" s="29">
        <v>7</v>
      </c>
      <c r="H25" s="235">
        <v>172</v>
      </c>
      <c r="I25" s="256"/>
      <c r="J25" s="39"/>
      <c r="K25" s="72">
        <v>21</v>
      </c>
      <c r="L25" s="234">
        <v>5.4</v>
      </c>
      <c r="M25" s="228" t="s">
        <v>294</v>
      </c>
      <c r="N25" s="1">
        <v>19.899999999999999</v>
      </c>
      <c r="O25" s="79">
        <v>80</v>
      </c>
      <c r="P25" s="79">
        <v>17.5</v>
      </c>
      <c r="Q25" s="46"/>
      <c r="R25" s="235">
        <v>152</v>
      </c>
      <c r="S25" s="36">
        <v>16</v>
      </c>
      <c r="T25" s="31"/>
      <c r="U25" s="72">
        <v>21</v>
      </c>
      <c r="V25" s="234"/>
    </row>
    <row r="26" spans="1:22" ht="15.75" thickBot="1">
      <c r="A26" s="228" t="s">
        <v>233</v>
      </c>
      <c r="B26" s="234">
        <v>10</v>
      </c>
      <c r="C26" s="234">
        <v>5.2</v>
      </c>
      <c r="D26" s="80">
        <v>49</v>
      </c>
      <c r="E26" s="47"/>
      <c r="F26" s="31"/>
      <c r="G26" s="31"/>
      <c r="H26" s="234">
        <v>174</v>
      </c>
      <c r="I26" s="37">
        <v>19</v>
      </c>
      <c r="J26" s="36">
        <v>6</v>
      </c>
      <c r="K26" s="72">
        <v>22</v>
      </c>
      <c r="L26" s="38" t="s">
        <v>203</v>
      </c>
      <c r="M26" s="228" t="s">
        <v>248</v>
      </c>
      <c r="N26" s="13">
        <v>20.100000000000001</v>
      </c>
      <c r="O26" s="79">
        <v>79</v>
      </c>
      <c r="P26" s="79">
        <v>18</v>
      </c>
      <c r="Q26" s="37">
        <v>14</v>
      </c>
      <c r="R26" s="234">
        <v>154</v>
      </c>
      <c r="S26" s="38"/>
      <c r="T26" s="31"/>
      <c r="U26" s="72">
        <v>22</v>
      </c>
      <c r="V26" s="231"/>
    </row>
    <row r="27" spans="1:22" ht="15.75" thickBot="1">
      <c r="A27" s="228" t="s">
        <v>234</v>
      </c>
      <c r="B27" s="234">
        <v>10</v>
      </c>
      <c r="C27" s="234">
        <v>5.2</v>
      </c>
      <c r="D27" s="80">
        <v>48</v>
      </c>
      <c r="E27" s="47"/>
      <c r="F27" s="31"/>
      <c r="G27" s="31"/>
      <c r="H27" s="236">
        <v>176</v>
      </c>
      <c r="I27" s="256"/>
      <c r="J27" s="38"/>
      <c r="K27" s="72">
        <v>23</v>
      </c>
      <c r="L27" s="38" t="s">
        <v>203</v>
      </c>
      <c r="M27" s="228" t="s">
        <v>295</v>
      </c>
      <c r="N27" s="1">
        <v>20.399999999999999</v>
      </c>
      <c r="O27" s="79">
        <v>78</v>
      </c>
      <c r="P27" s="79">
        <v>18.5</v>
      </c>
      <c r="Q27" s="46"/>
      <c r="R27" s="236">
        <v>156</v>
      </c>
      <c r="S27" s="36">
        <v>17</v>
      </c>
      <c r="T27" s="71">
        <v>10</v>
      </c>
      <c r="U27" s="72">
        <v>23</v>
      </c>
      <c r="V27" s="231"/>
    </row>
    <row r="28" spans="1:22" ht="15.75" thickBot="1">
      <c r="A28" s="231" t="s">
        <v>235</v>
      </c>
      <c r="B28" s="234">
        <v>10</v>
      </c>
      <c r="C28" s="234">
        <v>5.2</v>
      </c>
      <c r="D28" s="80">
        <v>47</v>
      </c>
      <c r="E28" s="47"/>
      <c r="F28" s="31"/>
      <c r="G28" s="29">
        <v>8</v>
      </c>
      <c r="H28" s="235">
        <v>178</v>
      </c>
      <c r="I28" s="37">
        <v>20</v>
      </c>
      <c r="J28" s="40">
        <v>7</v>
      </c>
      <c r="K28" s="72">
        <v>24</v>
      </c>
      <c r="L28" s="38" t="s">
        <v>203</v>
      </c>
      <c r="M28" s="231" t="s">
        <v>249</v>
      </c>
      <c r="N28" s="13">
        <v>20.7</v>
      </c>
      <c r="O28" s="79">
        <v>77</v>
      </c>
      <c r="P28" s="79">
        <v>19</v>
      </c>
      <c r="Q28" s="234">
        <v>15</v>
      </c>
      <c r="R28" s="235">
        <v>158</v>
      </c>
      <c r="S28" s="38"/>
      <c r="T28" s="31"/>
      <c r="U28" s="72">
        <v>24</v>
      </c>
      <c r="V28" s="235"/>
    </row>
    <row r="29" spans="1:22" ht="15.75" thickBot="1">
      <c r="A29" s="231" t="s">
        <v>236</v>
      </c>
      <c r="B29" s="234">
        <v>10</v>
      </c>
      <c r="C29" s="234">
        <v>5.2</v>
      </c>
      <c r="D29" s="80">
        <v>46</v>
      </c>
      <c r="E29" s="47"/>
      <c r="F29" s="235">
        <v>5</v>
      </c>
      <c r="G29" s="31"/>
      <c r="H29" s="234">
        <v>180</v>
      </c>
      <c r="I29" s="256"/>
      <c r="J29" s="39"/>
      <c r="K29" s="72">
        <v>25</v>
      </c>
      <c r="L29" s="38" t="s">
        <v>203</v>
      </c>
      <c r="M29" s="231" t="s">
        <v>296</v>
      </c>
      <c r="N29" s="1">
        <v>21</v>
      </c>
      <c r="O29" s="79">
        <v>76</v>
      </c>
      <c r="P29" s="79">
        <v>19.5</v>
      </c>
      <c r="Q29" s="46"/>
      <c r="R29" s="234">
        <v>160</v>
      </c>
      <c r="S29" s="36">
        <v>18</v>
      </c>
      <c r="T29" s="31"/>
      <c r="U29" s="72">
        <v>25</v>
      </c>
      <c r="V29" s="231"/>
    </row>
    <row r="30" spans="1:22" ht="15.75" thickBot="1">
      <c r="A30" s="228" t="s">
        <v>237</v>
      </c>
      <c r="B30" s="234">
        <v>10</v>
      </c>
      <c r="C30" s="234">
        <v>5.2</v>
      </c>
      <c r="D30" s="80">
        <v>45</v>
      </c>
      <c r="E30" s="47"/>
      <c r="F30" s="31"/>
      <c r="G30" s="31"/>
      <c r="H30" s="234">
        <v>182</v>
      </c>
      <c r="I30" s="37">
        <v>21</v>
      </c>
      <c r="J30" s="40">
        <v>8</v>
      </c>
      <c r="K30" s="72">
        <v>26</v>
      </c>
      <c r="L30" s="234">
        <v>5.5</v>
      </c>
      <c r="M30" s="228" t="s">
        <v>250</v>
      </c>
      <c r="N30" s="13">
        <v>21.3</v>
      </c>
      <c r="O30" s="79">
        <v>75</v>
      </c>
      <c r="P30" s="79">
        <v>20</v>
      </c>
      <c r="Q30" s="234">
        <v>16</v>
      </c>
      <c r="R30" s="234">
        <v>162</v>
      </c>
      <c r="S30" s="38"/>
      <c r="T30" s="71">
        <v>11</v>
      </c>
      <c r="U30" s="72">
        <v>26</v>
      </c>
      <c r="V30" s="231"/>
    </row>
    <row r="31" spans="1:22" ht="15.75" thickBot="1">
      <c r="A31" s="228" t="s">
        <v>238</v>
      </c>
      <c r="B31" s="235">
        <v>9</v>
      </c>
      <c r="C31" s="234">
        <v>5.3</v>
      </c>
      <c r="D31" s="80">
        <v>44</v>
      </c>
      <c r="E31" s="47"/>
      <c r="F31" s="31"/>
      <c r="G31" s="29">
        <v>9</v>
      </c>
      <c r="H31" s="234">
        <v>184</v>
      </c>
      <c r="I31" s="256"/>
      <c r="J31" s="39"/>
      <c r="K31" s="72">
        <v>27</v>
      </c>
      <c r="L31" s="38" t="s">
        <v>203</v>
      </c>
      <c r="M31" s="228" t="s">
        <v>297</v>
      </c>
      <c r="N31" s="1">
        <v>21.6</v>
      </c>
      <c r="O31" s="79">
        <v>74</v>
      </c>
      <c r="P31" s="79">
        <v>20.5</v>
      </c>
      <c r="Q31" s="46"/>
      <c r="R31" s="234">
        <v>164</v>
      </c>
      <c r="S31" s="36">
        <v>19</v>
      </c>
      <c r="T31" s="31"/>
      <c r="U31" s="72">
        <v>27</v>
      </c>
      <c r="V31" s="234"/>
    </row>
    <row r="32" spans="1:22" ht="15.75" thickBot="1">
      <c r="A32" s="228" t="s">
        <v>239</v>
      </c>
      <c r="B32" s="235">
        <v>9</v>
      </c>
      <c r="C32" s="234">
        <v>5.3</v>
      </c>
      <c r="D32" s="80">
        <v>43</v>
      </c>
      <c r="E32" s="47"/>
      <c r="F32" s="31"/>
      <c r="G32" s="31"/>
      <c r="H32" s="234">
        <v>186</v>
      </c>
      <c r="I32" s="37">
        <v>22</v>
      </c>
      <c r="J32" s="38"/>
      <c r="K32" s="72">
        <v>28</v>
      </c>
      <c r="L32" s="38" t="s">
        <v>203</v>
      </c>
      <c r="M32" s="228" t="s">
        <v>251</v>
      </c>
      <c r="N32" s="13">
        <v>21.9</v>
      </c>
      <c r="O32" s="79">
        <v>73</v>
      </c>
      <c r="P32" s="79">
        <v>21</v>
      </c>
      <c r="Q32" s="37">
        <v>17</v>
      </c>
      <c r="R32" s="234">
        <v>166</v>
      </c>
      <c r="S32" s="38"/>
      <c r="T32" s="31"/>
      <c r="U32" s="72">
        <v>28</v>
      </c>
      <c r="V32" s="231"/>
    </row>
    <row r="33" spans="1:22" ht="15.75" thickBot="1">
      <c r="A33" s="228" t="s">
        <v>240</v>
      </c>
      <c r="B33" s="235">
        <v>9</v>
      </c>
      <c r="C33" s="234">
        <v>5.3</v>
      </c>
      <c r="D33" s="80">
        <v>42</v>
      </c>
      <c r="E33" s="47"/>
      <c r="F33" s="234">
        <v>6</v>
      </c>
      <c r="G33" s="31"/>
      <c r="H33" s="234">
        <v>188</v>
      </c>
      <c r="I33" s="256"/>
      <c r="J33" s="40">
        <v>9</v>
      </c>
      <c r="K33" s="72">
        <v>29</v>
      </c>
      <c r="L33" s="38" t="s">
        <v>203</v>
      </c>
      <c r="M33" s="228" t="s">
        <v>298</v>
      </c>
      <c r="N33" s="1">
        <v>22.2</v>
      </c>
      <c r="O33" s="79">
        <v>72</v>
      </c>
      <c r="P33" s="79">
        <v>21.5</v>
      </c>
      <c r="Q33" s="46"/>
      <c r="R33" s="234">
        <v>168</v>
      </c>
      <c r="S33" s="36">
        <v>20</v>
      </c>
      <c r="T33" s="71">
        <v>12</v>
      </c>
      <c r="U33" s="72">
        <v>29</v>
      </c>
      <c r="V33" s="234"/>
    </row>
    <row r="34" spans="1:22" ht="15.75" thickBot="1">
      <c r="A34" s="231" t="s">
        <v>241</v>
      </c>
      <c r="B34" s="235">
        <v>9</v>
      </c>
      <c r="C34" s="234">
        <v>5.3</v>
      </c>
      <c r="D34" s="80">
        <v>41</v>
      </c>
      <c r="E34" s="47"/>
      <c r="F34" s="31"/>
      <c r="G34" s="30">
        <v>10</v>
      </c>
      <c r="H34" s="234">
        <v>190</v>
      </c>
      <c r="I34" s="37">
        <v>23</v>
      </c>
      <c r="J34" s="38"/>
      <c r="K34" s="72">
        <v>30</v>
      </c>
      <c r="L34" s="38" t="s">
        <v>203</v>
      </c>
      <c r="M34" s="231" t="s">
        <v>252</v>
      </c>
      <c r="N34" s="13">
        <v>22.5</v>
      </c>
      <c r="O34" s="79">
        <v>71</v>
      </c>
      <c r="P34" s="79">
        <v>22</v>
      </c>
      <c r="Q34" s="234">
        <v>18</v>
      </c>
      <c r="R34" s="234">
        <v>170</v>
      </c>
      <c r="S34" s="38"/>
      <c r="T34" s="31"/>
      <c r="U34" s="72">
        <v>30</v>
      </c>
      <c r="V34" s="231"/>
    </row>
    <row r="35" spans="1:22" ht="15.75" thickBot="1">
      <c r="A35" s="228" t="s">
        <v>242</v>
      </c>
      <c r="B35" s="234">
        <v>8</v>
      </c>
      <c r="C35" s="234">
        <v>5.3</v>
      </c>
      <c r="D35" s="80">
        <v>40</v>
      </c>
      <c r="E35" s="47"/>
      <c r="F35" s="31"/>
      <c r="G35" s="31"/>
      <c r="H35" s="235">
        <v>192</v>
      </c>
      <c r="I35" s="256"/>
      <c r="J35" s="38"/>
      <c r="K35" s="72">
        <v>31</v>
      </c>
      <c r="L35" s="234">
        <v>5.6</v>
      </c>
      <c r="M35" s="228" t="s">
        <v>299</v>
      </c>
      <c r="N35" s="1">
        <v>22.8</v>
      </c>
      <c r="O35" s="80">
        <v>70</v>
      </c>
      <c r="P35" s="79">
        <v>22.5</v>
      </c>
      <c r="Q35" s="46"/>
      <c r="R35" s="235">
        <v>172</v>
      </c>
      <c r="S35" s="36">
        <v>21</v>
      </c>
      <c r="T35" s="31"/>
      <c r="U35" s="72">
        <v>31</v>
      </c>
      <c r="V35" s="234"/>
    </row>
    <row r="36" spans="1:22" ht="15.75" thickBot="1">
      <c r="A36" s="228" t="s">
        <v>243</v>
      </c>
      <c r="B36" s="234">
        <v>8</v>
      </c>
      <c r="C36" s="234">
        <v>5.4</v>
      </c>
      <c r="D36" s="80">
        <v>39</v>
      </c>
      <c r="E36" s="47"/>
      <c r="F36" s="31"/>
      <c r="G36" s="18">
        <v>11</v>
      </c>
      <c r="H36" s="234">
        <v>194</v>
      </c>
      <c r="I36" s="37">
        <v>24</v>
      </c>
      <c r="J36" s="40">
        <v>10</v>
      </c>
      <c r="K36" s="72">
        <v>32</v>
      </c>
      <c r="L36" s="38" t="s">
        <v>203</v>
      </c>
      <c r="M36" s="228" t="s">
        <v>300</v>
      </c>
      <c r="N36" s="13">
        <v>23.1</v>
      </c>
      <c r="O36" s="80">
        <v>69</v>
      </c>
      <c r="P36" s="79">
        <v>23</v>
      </c>
      <c r="Q36" s="234">
        <v>19</v>
      </c>
      <c r="R36" s="234">
        <v>174</v>
      </c>
      <c r="S36" s="38"/>
      <c r="T36" s="71">
        <v>13</v>
      </c>
      <c r="U36" s="72">
        <v>32</v>
      </c>
      <c r="V36" s="231"/>
    </row>
    <row r="37" spans="1:22" ht="15.75" thickBot="1">
      <c r="A37" s="232" t="s">
        <v>244</v>
      </c>
      <c r="B37" s="234">
        <v>8</v>
      </c>
      <c r="C37" s="234">
        <v>5.4</v>
      </c>
      <c r="D37" s="80">
        <v>38</v>
      </c>
      <c r="E37" s="47"/>
      <c r="F37" s="234">
        <v>7</v>
      </c>
      <c r="G37" s="31"/>
      <c r="H37" s="234">
        <v>196</v>
      </c>
      <c r="I37" s="46"/>
      <c r="J37" s="38"/>
      <c r="K37" s="72">
        <v>33</v>
      </c>
      <c r="L37" s="38" t="s">
        <v>203</v>
      </c>
      <c r="M37" s="232" t="s">
        <v>254</v>
      </c>
      <c r="N37" s="1">
        <v>23.4</v>
      </c>
      <c r="O37" s="80">
        <v>68</v>
      </c>
      <c r="P37" s="79">
        <v>23.5</v>
      </c>
      <c r="Q37" s="46"/>
      <c r="R37" s="234">
        <v>176</v>
      </c>
      <c r="S37" s="36">
        <v>22</v>
      </c>
      <c r="T37" s="31"/>
      <c r="U37" s="72">
        <v>33</v>
      </c>
      <c r="V37" s="236"/>
    </row>
    <row r="38" spans="1:22" ht="15.75" thickBot="1">
      <c r="A38" s="228" t="s">
        <v>245</v>
      </c>
      <c r="B38" s="234">
        <v>8</v>
      </c>
      <c r="C38" s="234">
        <v>5.4</v>
      </c>
      <c r="D38" s="80">
        <v>37</v>
      </c>
      <c r="E38" s="47"/>
      <c r="F38" s="31"/>
      <c r="G38" s="29">
        <v>12</v>
      </c>
      <c r="H38" s="236">
        <v>198</v>
      </c>
      <c r="I38" s="37">
        <v>25</v>
      </c>
      <c r="J38" s="38"/>
      <c r="K38" s="72">
        <v>34</v>
      </c>
      <c r="L38" s="38" t="s">
        <v>203</v>
      </c>
      <c r="M38" s="228" t="s">
        <v>255</v>
      </c>
      <c r="N38" s="13">
        <v>23.7</v>
      </c>
      <c r="O38" s="80">
        <v>67</v>
      </c>
      <c r="P38" s="79">
        <v>24</v>
      </c>
      <c r="Q38" s="37">
        <v>20</v>
      </c>
      <c r="R38" s="236">
        <v>178</v>
      </c>
      <c r="S38" s="38"/>
      <c r="T38" s="31"/>
      <c r="U38" s="72">
        <v>34</v>
      </c>
      <c r="V38" s="231"/>
    </row>
    <row r="39" spans="1:22" ht="15.75" thickBot="1">
      <c r="A39" s="231" t="s">
        <v>246</v>
      </c>
      <c r="B39" s="234">
        <v>7</v>
      </c>
      <c r="C39" s="234">
        <v>5.4</v>
      </c>
      <c r="D39" s="80">
        <v>36</v>
      </c>
      <c r="E39" s="47"/>
      <c r="F39" s="31"/>
      <c r="G39" s="31"/>
      <c r="H39" s="234">
        <v>200</v>
      </c>
      <c r="I39" s="46"/>
      <c r="J39" s="40">
        <v>11</v>
      </c>
      <c r="K39" s="72">
        <v>35</v>
      </c>
      <c r="L39" s="38" t="s">
        <v>203</v>
      </c>
      <c r="M39" s="231" t="s">
        <v>256</v>
      </c>
      <c r="N39" s="1">
        <v>24</v>
      </c>
      <c r="O39" s="80">
        <v>66</v>
      </c>
      <c r="P39" s="79">
        <v>24.5</v>
      </c>
      <c r="Q39" s="46"/>
      <c r="R39" s="234">
        <v>180</v>
      </c>
      <c r="S39" s="36">
        <v>23</v>
      </c>
      <c r="T39" s="71">
        <v>14</v>
      </c>
      <c r="U39" s="72">
        <v>35</v>
      </c>
      <c r="V39" s="234"/>
    </row>
    <row r="40" spans="1:22" ht="15.75" thickBot="1">
      <c r="A40" s="228" t="s">
        <v>247</v>
      </c>
      <c r="B40" s="234">
        <v>7</v>
      </c>
      <c r="C40" s="234">
        <v>5.4</v>
      </c>
      <c r="D40" s="80">
        <v>35</v>
      </c>
      <c r="E40" s="47"/>
      <c r="F40" s="31"/>
      <c r="G40" s="29">
        <v>13</v>
      </c>
      <c r="H40" s="234">
        <v>201</v>
      </c>
      <c r="I40" s="37">
        <v>26</v>
      </c>
      <c r="J40" s="38"/>
      <c r="K40" s="72">
        <v>36</v>
      </c>
      <c r="L40" s="234">
        <v>5.7</v>
      </c>
      <c r="M40" s="228" t="s">
        <v>257</v>
      </c>
      <c r="N40" s="13">
        <v>24.3</v>
      </c>
      <c r="O40" s="80">
        <v>65</v>
      </c>
      <c r="P40" s="79">
        <v>25</v>
      </c>
      <c r="Q40" s="37">
        <v>21</v>
      </c>
      <c r="R40" s="234">
        <v>182</v>
      </c>
      <c r="S40" s="38"/>
      <c r="T40" s="31"/>
      <c r="U40" s="72">
        <v>36</v>
      </c>
      <c r="V40" s="228"/>
    </row>
    <row r="41" spans="1:22" ht="15.75" thickBot="1">
      <c r="A41" s="228" t="s">
        <v>248</v>
      </c>
      <c r="B41" s="234">
        <v>7</v>
      </c>
      <c r="C41" s="234">
        <v>5.5</v>
      </c>
      <c r="D41" s="80">
        <v>34</v>
      </c>
      <c r="E41" s="47"/>
      <c r="F41" s="234">
        <v>8</v>
      </c>
      <c r="G41" s="31"/>
      <c r="H41" s="234">
        <v>202</v>
      </c>
      <c r="I41" s="46"/>
      <c r="J41" s="38"/>
      <c r="K41" s="72">
        <v>37</v>
      </c>
      <c r="L41" s="38" t="s">
        <v>203</v>
      </c>
      <c r="M41" s="228" t="s">
        <v>258</v>
      </c>
      <c r="N41" s="1">
        <v>24.6</v>
      </c>
      <c r="O41" s="80">
        <v>64</v>
      </c>
      <c r="P41" s="79">
        <v>25.5</v>
      </c>
      <c r="Q41" s="46"/>
      <c r="R41" s="234">
        <v>184</v>
      </c>
      <c r="S41" s="36">
        <v>24</v>
      </c>
      <c r="T41" s="31"/>
      <c r="U41" s="72">
        <v>37</v>
      </c>
      <c r="V41" s="236"/>
    </row>
    <row r="42" spans="1:22" ht="15.75" thickBot="1">
      <c r="A42" s="228" t="s">
        <v>249</v>
      </c>
      <c r="B42" s="234">
        <v>7</v>
      </c>
      <c r="C42" s="234">
        <v>5.5</v>
      </c>
      <c r="D42" s="80">
        <v>33</v>
      </c>
      <c r="E42" s="47"/>
      <c r="F42" s="31"/>
      <c r="G42" s="19">
        <v>14</v>
      </c>
      <c r="H42" s="236">
        <v>203</v>
      </c>
      <c r="I42" s="37">
        <v>27</v>
      </c>
      <c r="J42" s="40">
        <v>12</v>
      </c>
      <c r="K42" s="72">
        <v>38</v>
      </c>
      <c r="L42" s="38" t="s">
        <v>203</v>
      </c>
      <c r="M42" s="228" t="s">
        <v>259</v>
      </c>
      <c r="N42" s="13">
        <v>24.9</v>
      </c>
      <c r="O42" s="80">
        <v>63</v>
      </c>
      <c r="P42" s="79">
        <v>26</v>
      </c>
      <c r="Q42" s="37">
        <v>22</v>
      </c>
      <c r="R42" s="234">
        <v>186</v>
      </c>
      <c r="S42" s="38"/>
      <c r="T42" s="71">
        <v>15</v>
      </c>
      <c r="U42" s="72">
        <v>38</v>
      </c>
      <c r="V42" s="231"/>
    </row>
    <row r="43" spans="1:22" ht="15.75" thickBot="1">
      <c r="A43" s="228" t="s">
        <v>250</v>
      </c>
      <c r="B43" s="234">
        <v>6</v>
      </c>
      <c r="C43" s="234">
        <v>5.5</v>
      </c>
      <c r="D43" s="80">
        <v>32</v>
      </c>
      <c r="E43" s="47"/>
      <c r="F43" s="31"/>
      <c r="G43" s="31"/>
      <c r="H43" s="234">
        <v>204</v>
      </c>
      <c r="I43" s="46"/>
      <c r="J43" s="38"/>
      <c r="K43" s="72">
        <v>39</v>
      </c>
      <c r="L43" s="38" t="s">
        <v>203</v>
      </c>
      <c r="M43" s="228" t="s">
        <v>260</v>
      </c>
      <c r="N43" s="1">
        <v>25.2</v>
      </c>
      <c r="O43" s="80">
        <v>62</v>
      </c>
      <c r="P43" s="79">
        <v>26.5</v>
      </c>
      <c r="Q43" s="46"/>
      <c r="R43" s="234">
        <v>188</v>
      </c>
      <c r="S43" s="36">
        <v>25</v>
      </c>
      <c r="T43" s="31"/>
      <c r="U43" s="72">
        <v>39</v>
      </c>
      <c r="V43" s="234"/>
    </row>
    <row r="44" spans="1:22" ht="15.75" thickBot="1">
      <c r="A44" s="231" t="s">
        <v>251</v>
      </c>
      <c r="B44" s="234">
        <v>6</v>
      </c>
      <c r="C44" s="234">
        <v>5.5</v>
      </c>
      <c r="D44" s="80">
        <v>31</v>
      </c>
      <c r="E44" s="47"/>
      <c r="F44" s="31"/>
      <c r="G44" s="30">
        <v>15</v>
      </c>
      <c r="H44" s="234">
        <v>205</v>
      </c>
      <c r="I44" s="37">
        <v>28</v>
      </c>
      <c r="J44" s="38"/>
      <c r="K44" s="72">
        <v>40</v>
      </c>
      <c r="L44" s="38" t="s">
        <v>203</v>
      </c>
      <c r="M44" s="231" t="s">
        <v>261</v>
      </c>
      <c r="N44" s="13">
        <v>25.5</v>
      </c>
      <c r="O44" s="80">
        <v>61</v>
      </c>
      <c r="P44" s="79">
        <v>27</v>
      </c>
      <c r="Q44" s="37">
        <v>23</v>
      </c>
      <c r="R44" s="234">
        <v>190</v>
      </c>
      <c r="S44" s="38"/>
      <c r="T44" s="31"/>
      <c r="U44" s="72">
        <v>40</v>
      </c>
      <c r="V44" s="231"/>
    </row>
    <row r="45" spans="1:22" ht="15.75" thickBot="1">
      <c r="A45" s="228" t="s">
        <v>252</v>
      </c>
      <c r="B45" s="234">
        <v>6</v>
      </c>
      <c r="C45" s="234">
        <v>5.5</v>
      </c>
      <c r="D45" s="80">
        <v>30</v>
      </c>
      <c r="E45" s="47"/>
      <c r="F45" s="235">
        <v>9</v>
      </c>
      <c r="G45" s="31"/>
      <c r="H45" s="234">
        <v>206</v>
      </c>
      <c r="I45" s="46"/>
      <c r="J45" s="38"/>
      <c r="K45" s="72">
        <v>41</v>
      </c>
      <c r="L45" s="234">
        <v>5.8</v>
      </c>
      <c r="M45" s="228" t="s">
        <v>262</v>
      </c>
      <c r="N45" s="1">
        <v>25.8</v>
      </c>
      <c r="O45" s="80">
        <v>60</v>
      </c>
      <c r="P45" s="79">
        <v>27.5</v>
      </c>
      <c r="Q45" s="46"/>
      <c r="R45" s="235">
        <v>191</v>
      </c>
      <c r="S45" s="36">
        <v>26</v>
      </c>
      <c r="T45" s="71">
        <v>16</v>
      </c>
      <c r="U45" s="72">
        <v>41</v>
      </c>
      <c r="V45" s="234"/>
    </row>
    <row r="46" spans="1:22" ht="15.75" thickBot="1">
      <c r="A46" s="231" t="s">
        <v>253</v>
      </c>
      <c r="B46" s="234">
        <v>6</v>
      </c>
      <c r="C46" s="234">
        <v>5.6</v>
      </c>
      <c r="D46" s="80">
        <v>29</v>
      </c>
      <c r="E46" s="47"/>
      <c r="F46" s="31"/>
      <c r="G46" s="29">
        <v>16</v>
      </c>
      <c r="H46" s="234">
        <v>207</v>
      </c>
      <c r="I46" s="37">
        <v>29</v>
      </c>
      <c r="J46" s="40">
        <v>13</v>
      </c>
      <c r="K46" s="72">
        <v>42</v>
      </c>
      <c r="L46" s="38" t="s">
        <v>203</v>
      </c>
      <c r="M46" s="231" t="s">
        <v>301</v>
      </c>
      <c r="N46" s="13">
        <v>26.1</v>
      </c>
      <c r="O46" s="80">
        <v>59</v>
      </c>
      <c r="P46" s="79">
        <v>28</v>
      </c>
      <c r="Q46" s="37">
        <v>24</v>
      </c>
      <c r="R46" s="234">
        <v>192</v>
      </c>
      <c r="S46" s="38"/>
      <c r="T46" s="31"/>
      <c r="U46" s="72">
        <v>42</v>
      </c>
      <c r="V46" s="231"/>
    </row>
    <row r="47" spans="1:22" ht="15.75" thickBot="1">
      <c r="A47" s="228" t="s">
        <v>254</v>
      </c>
      <c r="B47" s="235">
        <v>5</v>
      </c>
      <c r="C47" s="234">
        <v>5.6</v>
      </c>
      <c r="D47" s="80">
        <v>28</v>
      </c>
      <c r="E47" s="47"/>
      <c r="F47" s="31"/>
      <c r="G47" s="31"/>
      <c r="H47" s="234">
        <v>208</v>
      </c>
      <c r="I47" s="46"/>
      <c r="J47" s="38"/>
      <c r="K47" s="72">
        <v>43</v>
      </c>
      <c r="L47" s="38" t="s">
        <v>203</v>
      </c>
      <c r="M47" s="228" t="s">
        <v>302</v>
      </c>
      <c r="N47" s="1">
        <v>26.4</v>
      </c>
      <c r="O47" s="80">
        <v>58</v>
      </c>
      <c r="P47" s="79">
        <v>28.5</v>
      </c>
      <c r="Q47" s="46"/>
      <c r="R47" s="234">
        <v>193</v>
      </c>
      <c r="S47" s="46"/>
      <c r="T47" s="31"/>
      <c r="U47" s="72">
        <v>43</v>
      </c>
      <c r="V47" s="234"/>
    </row>
    <row r="48" spans="1:22" ht="15.75" thickBot="1">
      <c r="A48" s="228" t="s">
        <v>255</v>
      </c>
      <c r="B48" s="235">
        <v>5</v>
      </c>
      <c r="C48" s="234">
        <v>5.6</v>
      </c>
      <c r="D48" s="80">
        <v>27</v>
      </c>
      <c r="E48" s="47"/>
      <c r="F48" s="31"/>
      <c r="G48" s="18">
        <v>17</v>
      </c>
      <c r="H48" s="234">
        <v>209</v>
      </c>
      <c r="I48" s="37">
        <v>30</v>
      </c>
      <c r="J48" s="38"/>
      <c r="K48" s="72">
        <v>44</v>
      </c>
      <c r="L48" s="38" t="s">
        <v>203</v>
      </c>
      <c r="M48" s="228" t="s">
        <v>303</v>
      </c>
      <c r="N48" s="13">
        <v>26.7</v>
      </c>
      <c r="O48" s="80">
        <v>57</v>
      </c>
      <c r="P48" s="79">
        <v>29</v>
      </c>
      <c r="Q48" s="37">
        <v>25</v>
      </c>
      <c r="R48" s="234">
        <v>194</v>
      </c>
      <c r="S48" s="36">
        <v>27</v>
      </c>
      <c r="T48" s="71">
        <v>17</v>
      </c>
      <c r="U48" s="72">
        <v>44</v>
      </c>
      <c r="V48" s="231"/>
    </row>
    <row r="49" spans="1:22" ht="15.75" thickBot="1">
      <c r="A49" s="228" t="s">
        <v>256</v>
      </c>
      <c r="B49" s="235">
        <v>5</v>
      </c>
      <c r="C49" s="234">
        <v>5.6</v>
      </c>
      <c r="D49" s="80">
        <v>26</v>
      </c>
      <c r="E49" s="47"/>
      <c r="F49" s="234">
        <v>10</v>
      </c>
      <c r="G49" s="31"/>
      <c r="H49" s="234">
        <v>210</v>
      </c>
      <c r="I49" s="46"/>
      <c r="J49" s="38"/>
      <c r="K49" s="72">
        <v>45</v>
      </c>
      <c r="L49" s="234">
        <v>5.9</v>
      </c>
      <c r="M49" s="228" t="s">
        <v>265</v>
      </c>
      <c r="N49" s="1">
        <v>27</v>
      </c>
      <c r="O49" s="80">
        <v>56</v>
      </c>
      <c r="P49" s="79">
        <v>29.5</v>
      </c>
      <c r="Q49" s="46"/>
      <c r="R49" s="236">
        <v>195</v>
      </c>
      <c r="S49" s="46"/>
      <c r="T49" s="31"/>
      <c r="U49" s="72">
        <v>45</v>
      </c>
      <c r="V49" s="234"/>
    </row>
    <row r="50" spans="1:22" ht="15.75" thickBot="1">
      <c r="A50" s="231" t="s">
        <v>257</v>
      </c>
      <c r="B50" s="235">
        <v>5</v>
      </c>
      <c r="C50" s="234">
        <v>5.7</v>
      </c>
      <c r="D50" s="80">
        <v>25</v>
      </c>
      <c r="E50" s="47"/>
      <c r="F50" s="38"/>
      <c r="G50" s="29">
        <v>18</v>
      </c>
      <c r="H50" s="234">
        <v>211</v>
      </c>
      <c r="I50" s="46"/>
      <c r="J50" s="41">
        <v>14</v>
      </c>
      <c r="K50" s="72">
        <v>46</v>
      </c>
      <c r="L50" s="38" t="s">
        <v>203</v>
      </c>
      <c r="M50" s="231" t="s">
        <v>304</v>
      </c>
      <c r="N50" s="13">
        <v>27.3</v>
      </c>
      <c r="O50" s="80">
        <v>55</v>
      </c>
      <c r="P50" s="79">
        <v>30</v>
      </c>
      <c r="Q50" s="28">
        <v>26</v>
      </c>
      <c r="R50" s="235">
        <v>196</v>
      </c>
      <c r="S50" s="46"/>
      <c r="T50" s="31"/>
      <c r="U50" s="72">
        <v>46</v>
      </c>
      <c r="V50" s="231"/>
    </row>
    <row r="51" spans="1:22" ht="15.75" thickBot="1">
      <c r="A51" s="228" t="s">
        <v>258</v>
      </c>
      <c r="B51" s="235">
        <v>4</v>
      </c>
      <c r="C51" s="234">
        <v>5.7</v>
      </c>
      <c r="D51" s="80">
        <v>24</v>
      </c>
      <c r="E51" s="47"/>
      <c r="F51" s="38"/>
      <c r="G51" s="31"/>
      <c r="H51" s="234">
        <v>212</v>
      </c>
      <c r="I51" s="37">
        <v>31</v>
      </c>
      <c r="J51" s="38"/>
      <c r="K51" s="72">
        <v>47</v>
      </c>
      <c r="L51" s="38" t="s">
        <v>203</v>
      </c>
      <c r="M51" s="228" t="s">
        <v>305</v>
      </c>
      <c r="N51" s="1">
        <v>27.6</v>
      </c>
      <c r="O51" s="80">
        <v>54</v>
      </c>
      <c r="P51" s="79">
        <v>30.5</v>
      </c>
      <c r="Q51" s="46"/>
      <c r="R51" s="235">
        <v>197</v>
      </c>
      <c r="S51" s="37">
        <v>28</v>
      </c>
      <c r="T51" s="71">
        <v>18</v>
      </c>
      <c r="U51" s="72">
        <v>47</v>
      </c>
      <c r="V51" s="234"/>
    </row>
    <row r="52" spans="1:22" ht="15.75" thickBot="1">
      <c r="A52" s="232" t="s">
        <v>259</v>
      </c>
      <c r="B52" s="235">
        <v>4</v>
      </c>
      <c r="C52" s="234">
        <v>5.7</v>
      </c>
      <c r="D52" s="80">
        <v>23</v>
      </c>
      <c r="E52" s="47"/>
      <c r="F52" s="38"/>
      <c r="G52" s="29">
        <v>19</v>
      </c>
      <c r="H52" s="234">
        <v>213</v>
      </c>
      <c r="I52" s="46"/>
      <c r="J52" s="38"/>
      <c r="K52" s="72">
        <v>48</v>
      </c>
      <c r="L52" s="38" t="s">
        <v>203</v>
      </c>
      <c r="M52" s="232" t="s">
        <v>306</v>
      </c>
      <c r="N52" s="13">
        <v>27.9</v>
      </c>
      <c r="O52" s="80">
        <v>53</v>
      </c>
      <c r="P52" s="79">
        <v>31</v>
      </c>
      <c r="Q52" s="28">
        <v>27</v>
      </c>
      <c r="R52" s="234">
        <v>198</v>
      </c>
      <c r="S52" s="46"/>
      <c r="T52" s="31"/>
      <c r="U52" s="72">
        <v>48</v>
      </c>
      <c r="V52" s="231"/>
    </row>
    <row r="53" spans="1:22" ht="15.75" thickBot="1">
      <c r="A53" s="228" t="s">
        <v>260</v>
      </c>
      <c r="B53" s="235">
        <v>4</v>
      </c>
      <c r="C53" s="234">
        <v>5.7</v>
      </c>
      <c r="D53" s="80">
        <v>22</v>
      </c>
      <c r="E53" s="47"/>
      <c r="F53" s="38"/>
      <c r="G53" s="31"/>
      <c r="H53" s="234">
        <v>214</v>
      </c>
      <c r="I53" s="46"/>
      <c r="J53" s="38"/>
      <c r="K53" s="72">
        <v>49</v>
      </c>
      <c r="L53" s="234">
        <v>6</v>
      </c>
      <c r="M53" s="228" t="s">
        <v>268</v>
      </c>
      <c r="N53" s="1">
        <v>28.2</v>
      </c>
      <c r="O53" s="80">
        <v>52</v>
      </c>
      <c r="P53" s="79">
        <v>31.5</v>
      </c>
      <c r="Q53" s="46"/>
      <c r="R53" s="234">
        <v>199</v>
      </c>
      <c r="S53" s="46"/>
      <c r="T53" s="31"/>
      <c r="U53" s="72">
        <v>49</v>
      </c>
      <c r="V53" s="234"/>
    </row>
    <row r="54" spans="1:22" ht="15.75" thickBot="1">
      <c r="A54" s="231" t="s">
        <v>261</v>
      </c>
      <c r="B54" s="235">
        <v>4</v>
      </c>
      <c r="C54" s="234">
        <v>5.8</v>
      </c>
      <c r="D54" s="80">
        <v>21</v>
      </c>
      <c r="E54" s="47"/>
      <c r="F54" s="234">
        <v>11</v>
      </c>
      <c r="G54" s="19">
        <v>20</v>
      </c>
      <c r="H54" s="234">
        <v>215</v>
      </c>
      <c r="I54" s="37">
        <v>32</v>
      </c>
      <c r="J54" s="40">
        <v>15</v>
      </c>
      <c r="K54" s="72">
        <v>50</v>
      </c>
      <c r="L54" s="38" t="s">
        <v>203</v>
      </c>
      <c r="M54" s="231" t="s">
        <v>307</v>
      </c>
      <c r="N54" s="13">
        <v>28.5</v>
      </c>
      <c r="O54" s="80">
        <v>51</v>
      </c>
      <c r="P54" s="79">
        <v>32</v>
      </c>
      <c r="Q54" s="19">
        <v>28</v>
      </c>
      <c r="R54" s="234">
        <v>200</v>
      </c>
      <c r="S54" s="37">
        <v>29</v>
      </c>
      <c r="T54" s="71">
        <v>19</v>
      </c>
      <c r="U54" s="72">
        <v>50</v>
      </c>
      <c r="V54" s="231"/>
    </row>
    <row r="55" spans="1:22" ht="15.75" thickBot="1">
      <c r="A55" s="228" t="s">
        <v>262</v>
      </c>
      <c r="B55" s="236">
        <v>3</v>
      </c>
      <c r="C55" s="234">
        <v>5.8</v>
      </c>
      <c r="D55" s="80">
        <v>20</v>
      </c>
      <c r="E55" s="47"/>
      <c r="F55" s="38"/>
      <c r="G55" s="28">
        <v>21</v>
      </c>
      <c r="H55" s="235">
        <v>217</v>
      </c>
      <c r="I55" s="38"/>
      <c r="J55" s="38"/>
      <c r="K55" s="72">
        <v>51</v>
      </c>
      <c r="L55" s="38" t="s">
        <v>203</v>
      </c>
      <c r="M55" s="228" t="s">
        <v>308</v>
      </c>
      <c r="N55" s="1">
        <v>28.8</v>
      </c>
      <c r="O55" s="80">
        <v>50</v>
      </c>
      <c r="P55" s="79">
        <v>32.4</v>
      </c>
      <c r="Q55" s="46"/>
      <c r="R55" s="234">
        <v>202</v>
      </c>
      <c r="S55" s="38"/>
      <c r="T55" s="31"/>
      <c r="U55" s="72">
        <v>51</v>
      </c>
      <c r="V55" s="234"/>
    </row>
    <row r="56" spans="1:22" ht="15.75" thickBot="1">
      <c r="A56" s="228" t="s">
        <v>263</v>
      </c>
      <c r="B56" s="236">
        <v>3</v>
      </c>
      <c r="C56" s="234">
        <v>5.8</v>
      </c>
      <c r="D56" s="80">
        <v>19</v>
      </c>
      <c r="E56" s="47"/>
      <c r="F56" s="38"/>
      <c r="G56" s="28">
        <v>22</v>
      </c>
      <c r="H56" s="234">
        <v>219</v>
      </c>
      <c r="I56" s="36">
        <v>33</v>
      </c>
      <c r="J56" s="38"/>
      <c r="K56" s="72">
        <v>52</v>
      </c>
      <c r="L56" s="234">
        <v>6.1</v>
      </c>
      <c r="M56" s="228" t="s">
        <v>309</v>
      </c>
      <c r="N56" s="13">
        <v>29.1</v>
      </c>
      <c r="O56" s="80">
        <v>49</v>
      </c>
      <c r="P56" s="79">
        <v>32.799999999999997</v>
      </c>
      <c r="Q56" s="28">
        <v>29</v>
      </c>
      <c r="R56" s="234">
        <v>204</v>
      </c>
      <c r="S56" s="36">
        <v>30</v>
      </c>
      <c r="T56" s="71">
        <v>20</v>
      </c>
      <c r="U56" s="72">
        <v>52</v>
      </c>
      <c r="V56" s="231"/>
    </row>
    <row r="57" spans="1:22" ht="15.75" thickBot="1">
      <c r="A57" s="231" t="s">
        <v>264</v>
      </c>
      <c r="B57" s="236">
        <v>3</v>
      </c>
      <c r="C57" s="234">
        <v>5.8</v>
      </c>
      <c r="D57" s="80">
        <v>18</v>
      </c>
      <c r="E57" s="47"/>
      <c r="F57" s="38"/>
      <c r="G57" s="28">
        <v>23</v>
      </c>
      <c r="H57" s="234">
        <v>221</v>
      </c>
      <c r="I57" s="38"/>
      <c r="J57" s="40">
        <v>16</v>
      </c>
      <c r="K57" s="72">
        <v>53</v>
      </c>
      <c r="L57" s="38" t="s">
        <v>203</v>
      </c>
      <c r="M57" s="231" t="s">
        <v>310</v>
      </c>
      <c r="N57" s="1">
        <v>29.5</v>
      </c>
      <c r="O57" s="80">
        <v>48</v>
      </c>
      <c r="P57" s="79">
        <v>33.200000000000003</v>
      </c>
      <c r="Q57" s="46"/>
      <c r="R57" s="234">
        <v>206</v>
      </c>
      <c r="S57" s="38"/>
      <c r="T57" s="31"/>
      <c r="U57" s="72">
        <v>53</v>
      </c>
      <c r="V57" s="235"/>
    </row>
    <row r="58" spans="1:22" ht="15.75" thickBot="1">
      <c r="A58" s="232" t="s">
        <v>265</v>
      </c>
      <c r="B58" s="236">
        <v>3</v>
      </c>
      <c r="C58" s="234">
        <v>5.9</v>
      </c>
      <c r="D58" s="80">
        <v>17</v>
      </c>
      <c r="E58" s="47"/>
      <c r="F58" s="234">
        <v>12</v>
      </c>
      <c r="G58" s="28">
        <v>24</v>
      </c>
      <c r="H58" s="236">
        <v>223</v>
      </c>
      <c r="I58" s="36">
        <v>34</v>
      </c>
      <c r="J58" s="38"/>
      <c r="K58" s="72">
        <v>54</v>
      </c>
      <c r="L58" s="38" t="s">
        <v>203</v>
      </c>
      <c r="M58" s="232" t="s">
        <v>311</v>
      </c>
      <c r="N58" s="13">
        <v>29.9</v>
      </c>
      <c r="O58" s="80">
        <v>47</v>
      </c>
      <c r="P58" s="79">
        <v>33.6</v>
      </c>
      <c r="Q58" s="28">
        <v>30</v>
      </c>
      <c r="R58" s="234">
        <v>208</v>
      </c>
      <c r="S58" s="36">
        <v>31</v>
      </c>
      <c r="T58" s="71">
        <v>21</v>
      </c>
      <c r="U58" s="72">
        <v>54</v>
      </c>
      <c r="V58" s="228"/>
    </row>
    <row r="59" spans="1:22" ht="15.75" thickBot="1">
      <c r="A59" s="231" t="s">
        <v>266</v>
      </c>
      <c r="B59" s="234">
        <v>2</v>
      </c>
      <c r="C59" s="234">
        <v>5.9</v>
      </c>
      <c r="D59" s="80">
        <v>16</v>
      </c>
      <c r="E59" s="47"/>
      <c r="F59" s="38"/>
      <c r="G59" s="28">
        <v>25</v>
      </c>
      <c r="H59" s="234">
        <v>225</v>
      </c>
      <c r="I59" s="38"/>
      <c r="J59" s="40">
        <v>17</v>
      </c>
      <c r="K59" s="72">
        <v>55</v>
      </c>
      <c r="L59" s="234">
        <v>6.2</v>
      </c>
      <c r="M59" s="231" t="s">
        <v>312</v>
      </c>
      <c r="N59" s="1">
        <v>30.3</v>
      </c>
      <c r="O59" s="80">
        <v>46</v>
      </c>
      <c r="P59" s="79">
        <v>34</v>
      </c>
      <c r="Q59" s="46"/>
      <c r="R59" s="234">
        <v>210</v>
      </c>
      <c r="S59" s="38"/>
      <c r="T59" s="31"/>
      <c r="U59" s="72">
        <v>55</v>
      </c>
      <c r="V59" s="234"/>
    </row>
    <row r="60" spans="1:22" ht="15.75" thickBot="1">
      <c r="A60" s="232" t="s">
        <v>267</v>
      </c>
      <c r="B60" s="234">
        <v>2</v>
      </c>
      <c r="C60" s="234">
        <v>5.9</v>
      </c>
      <c r="D60" s="80">
        <v>15</v>
      </c>
      <c r="E60" s="47"/>
      <c r="F60" s="38"/>
      <c r="G60" s="28">
        <v>26</v>
      </c>
      <c r="H60" s="234">
        <v>227</v>
      </c>
      <c r="I60" s="36">
        <v>35</v>
      </c>
      <c r="J60" s="38"/>
      <c r="K60" s="72">
        <v>56</v>
      </c>
      <c r="L60" s="38" t="s">
        <v>203</v>
      </c>
      <c r="M60" s="232" t="s">
        <v>274</v>
      </c>
      <c r="N60" s="13">
        <v>30.7</v>
      </c>
      <c r="O60" s="80">
        <v>45</v>
      </c>
      <c r="P60" s="79">
        <v>34.4</v>
      </c>
      <c r="Q60" s="234">
        <v>31</v>
      </c>
      <c r="R60" s="234">
        <v>212</v>
      </c>
      <c r="S60" s="36">
        <v>32</v>
      </c>
      <c r="T60" s="71">
        <v>22</v>
      </c>
      <c r="U60" s="72">
        <v>56</v>
      </c>
      <c r="V60" s="228"/>
    </row>
    <row r="61" spans="1:22" ht="15.75" thickBot="1">
      <c r="A61" s="228" t="s">
        <v>268</v>
      </c>
      <c r="B61" s="234">
        <v>2</v>
      </c>
      <c r="C61" s="234">
        <v>6</v>
      </c>
      <c r="D61" s="80">
        <v>14</v>
      </c>
      <c r="E61" s="47"/>
      <c r="F61" s="234">
        <v>13</v>
      </c>
      <c r="G61" s="28">
        <v>27</v>
      </c>
      <c r="H61" s="234">
        <v>229</v>
      </c>
      <c r="I61" s="38"/>
      <c r="J61" s="234">
        <v>18</v>
      </c>
      <c r="K61" s="72">
        <v>57</v>
      </c>
      <c r="L61" s="38" t="s">
        <v>203</v>
      </c>
      <c r="M61" s="228" t="s">
        <v>313</v>
      </c>
      <c r="N61" s="13">
        <v>31.1</v>
      </c>
      <c r="O61" s="80">
        <v>44</v>
      </c>
      <c r="P61" s="79">
        <v>34.799999999999997</v>
      </c>
      <c r="Q61" s="234">
        <v>32</v>
      </c>
      <c r="R61" s="234">
        <v>214</v>
      </c>
      <c r="S61" s="38"/>
      <c r="T61" s="31"/>
      <c r="U61" s="72">
        <v>57</v>
      </c>
      <c r="V61" s="236"/>
    </row>
    <row r="62" spans="1:22" ht="15.75" thickBot="1">
      <c r="A62" s="228" t="s">
        <v>269</v>
      </c>
      <c r="B62" s="234">
        <v>2</v>
      </c>
      <c r="C62" s="234">
        <v>6</v>
      </c>
      <c r="D62" s="80">
        <v>13</v>
      </c>
      <c r="E62" s="47"/>
      <c r="F62" s="38"/>
      <c r="G62" s="28">
        <v>28</v>
      </c>
      <c r="H62" s="234">
        <v>231</v>
      </c>
      <c r="I62" s="36">
        <v>36</v>
      </c>
      <c r="J62" s="38"/>
      <c r="K62" s="72">
        <v>58</v>
      </c>
      <c r="L62" s="234">
        <v>6.3</v>
      </c>
      <c r="M62" s="228" t="s">
        <v>314</v>
      </c>
      <c r="N62" s="13">
        <v>31.6</v>
      </c>
      <c r="O62" s="80">
        <v>43</v>
      </c>
      <c r="P62" s="79">
        <v>35.200000000000003</v>
      </c>
      <c r="Q62" s="234">
        <v>33</v>
      </c>
      <c r="R62" s="234">
        <v>216</v>
      </c>
      <c r="S62" s="36">
        <v>33</v>
      </c>
      <c r="T62" s="71">
        <v>23</v>
      </c>
      <c r="U62" s="72">
        <v>58</v>
      </c>
      <c r="V62" s="231"/>
    </row>
    <row r="63" spans="1:22" ht="15.75" thickBot="1">
      <c r="A63" s="231" t="s">
        <v>270</v>
      </c>
      <c r="B63" s="234">
        <v>1</v>
      </c>
      <c r="C63" s="234">
        <v>6.1</v>
      </c>
      <c r="D63" s="80">
        <v>12</v>
      </c>
      <c r="E63" s="47"/>
      <c r="F63" s="38"/>
      <c r="G63" s="28">
        <v>29</v>
      </c>
      <c r="H63" s="234">
        <v>233</v>
      </c>
      <c r="I63" s="38"/>
      <c r="J63" s="234">
        <v>19</v>
      </c>
      <c r="K63" s="72">
        <v>59</v>
      </c>
      <c r="L63" s="38" t="s">
        <v>203</v>
      </c>
      <c r="M63" s="231" t="s">
        <v>315</v>
      </c>
      <c r="N63" s="13">
        <v>32.1</v>
      </c>
      <c r="O63" s="80">
        <v>42</v>
      </c>
      <c r="P63" s="79">
        <v>35.6</v>
      </c>
      <c r="Q63" s="234">
        <v>34</v>
      </c>
      <c r="R63" s="234">
        <v>218</v>
      </c>
      <c r="S63" s="38"/>
      <c r="T63" s="31"/>
      <c r="U63" s="72">
        <v>59</v>
      </c>
      <c r="V63" s="235"/>
    </row>
    <row r="64" spans="1:22" ht="15.75" thickBot="1">
      <c r="A64" s="231" t="s">
        <v>271</v>
      </c>
      <c r="B64" s="234">
        <v>1</v>
      </c>
      <c r="C64" s="234">
        <v>6.1</v>
      </c>
      <c r="D64" s="80">
        <v>11</v>
      </c>
      <c r="E64" s="47"/>
      <c r="F64" s="234">
        <v>14</v>
      </c>
      <c r="G64" s="27">
        <v>30</v>
      </c>
      <c r="H64" s="234">
        <v>235</v>
      </c>
      <c r="I64" s="36">
        <v>37</v>
      </c>
      <c r="J64" s="38"/>
      <c r="K64" s="72">
        <v>60</v>
      </c>
      <c r="L64" s="235">
        <v>6.4</v>
      </c>
      <c r="M64" s="231" t="s">
        <v>316</v>
      </c>
      <c r="N64" s="13">
        <v>32.6</v>
      </c>
      <c r="O64" s="80">
        <v>41</v>
      </c>
      <c r="P64" s="79">
        <v>36</v>
      </c>
      <c r="Q64" s="234">
        <v>36</v>
      </c>
      <c r="R64" s="234">
        <v>220</v>
      </c>
      <c r="S64" s="36">
        <v>34</v>
      </c>
      <c r="T64" s="71">
        <v>24</v>
      </c>
      <c r="U64" s="72">
        <v>60</v>
      </c>
      <c r="V64" s="235"/>
    </row>
    <row r="65" spans="1:22" ht="15.75" thickBot="1">
      <c r="A65" s="231" t="s">
        <v>272</v>
      </c>
      <c r="B65" s="234">
        <v>1</v>
      </c>
      <c r="C65" s="234">
        <v>6.2</v>
      </c>
      <c r="D65" s="80">
        <v>10</v>
      </c>
      <c r="E65" s="47"/>
      <c r="F65" s="38"/>
      <c r="G65" s="28">
        <v>31</v>
      </c>
      <c r="H65" s="235">
        <v>237</v>
      </c>
      <c r="I65" s="38"/>
      <c r="J65" s="234">
        <v>20</v>
      </c>
      <c r="K65" s="72">
        <v>61</v>
      </c>
      <c r="L65" s="38" t="s">
        <v>203</v>
      </c>
      <c r="M65" s="228" t="s">
        <v>278</v>
      </c>
      <c r="N65" s="13">
        <v>33.1</v>
      </c>
      <c r="O65" s="80">
        <v>40</v>
      </c>
      <c r="P65" s="79">
        <v>36.4</v>
      </c>
      <c r="Q65" s="235">
        <v>38</v>
      </c>
      <c r="R65" s="234">
        <v>222</v>
      </c>
      <c r="S65" s="38"/>
      <c r="T65" s="234"/>
      <c r="U65" s="72">
        <v>61</v>
      </c>
      <c r="V65" s="234"/>
    </row>
    <row r="66" spans="1:22" ht="15.75" thickBot="1">
      <c r="A66" s="228" t="s">
        <v>273</v>
      </c>
      <c r="B66" s="228">
        <v>0</v>
      </c>
      <c r="C66" s="234">
        <v>6.2</v>
      </c>
      <c r="D66" s="80">
        <v>9</v>
      </c>
      <c r="E66" s="47"/>
      <c r="F66" s="234">
        <v>15</v>
      </c>
      <c r="G66" s="28">
        <v>32</v>
      </c>
      <c r="H66" s="234">
        <v>239</v>
      </c>
      <c r="I66" s="36">
        <v>38</v>
      </c>
      <c r="J66" s="234">
        <v>21</v>
      </c>
      <c r="K66" s="72">
        <v>62</v>
      </c>
      <c r="L66" s="234">
        <v>6.5</v>
      </c>
      <c r="M66" s="228" t="s">
        <v>279</v>
      </c>
      <c r="N66" s="13">
        <v>33.6</v>
      </c>
      <c r="O66" s="80">
        <v>39</v>
      </c>
      <c r="P66" s="79">
        <v>36.799999999999997</v>
      </c>
      <c r="Q66" s="234">
        <v>40</v>
      </c>
      <c r="R66" s="234">
        <v>224</v>
      </c>
      <c r="S66" s="36">
        <v>35</v>
      </c>
      <c r="T66" s="234">
        <v>25</v>
      </c>
      <c r="U66" s="72">
        <v>62</v>
      </c>
      <c r="V66" s="234"/>
    </row>
    <row r="67" spans="1:22" ht="15.75" thickBot="1">
      <c r="A67" s="228" t="s">
        <v>274</v>
      </c>
      <c r="B67" s="231">
        <v>0</v>
      </c>
      <c r="C67" s="234">
        <v>6.3</v>
      </c>
      <c r="D67" s="80">
        <v>8</v>
      </c>
      <c r="E67" s="47"/>
      <c r="F67" s="234">
        <v>16</v>
      </c>
      <c r="G67" s="28">
        <v>33</v>
      </c>
      <c r="H67" s="234">
        <v>241</v>
      </c>
      <c r="I67" s="38"/>
      <c r="J67" s="234">
        <v>22</v>
      </c>
      <c r="K67" s="72">
        <v>63</v>
      </c>
      <c r="L67" s="38" t="s">
        <v>203</v>
      </c>
      <c r="M67" s="228" t="s">
        <v>280</v>
      </c>
      <c r="N67" s="13">
        <v>34.1</v>
      </c>
      <c r="O67" s="80">
        <v>38</v>
      </c>
      <c r="P67" s="79">
        <v>37.200000000000003</v>
      </c>
      <c r="Q67" s="234">
        <v>42</v>
      </c>
      <c r="R67" s="234">
        <v>226</v>
      </c>
      <c r="S67" s="38"/>
      <c r="T67" s="234">
        <v>26</v>
      </c>
      <c r="U67" s="72">
        <v>63</v>
      </c>
      <c r="V67" s="234"/>
    </row>
    <row r="68" spans="1:22" ht="15.75" thickBot="1">
      <c r="A68" s="228" t="s">
        <v>275</v>
      </c>
      <c r="B68" s="228">
        <v>0</v>
      </c>
      <c r="C68" s="234">
        <v>6.3</v>
      </c>
      <c r="D68" s="80">
        <v>7</v>
      </c>
      <c r="E68" s="47"/>
      <c r="F68" s="234">
        <v>17</v>
      </c>
      <c r="G68" s="28">
        <v>34</v>
      </c>
      <c r="H68" s="234">
        <v>243</v>
      </c>
      <c r="I68" s="36">
        <v>39</v>
      </c>
      <c r="J68" s="234">
        <v>23</v>
      </c>
      <c r="K68" s="72">
        <v>64</v>
      </c>
      <c r="L68" s="234">
        <v>6.6</v>
      </c>
      <c r="M68" s="228" t="s">
        <v>281</v>
      </c>
      <c r="N68" s="13">
        <v>34.6</v>
      </c>
      <c r="O68" s="80">
        <v>37</v>
      </c>
      <c r="P68" s="79">
        <v>37.6</v>
      </c>
      <c r="Q68" s="234">
        <v>44</v>
      </c>
      <c r="R68" s="234">
        <v>228</v>
      </c>
      <c r="S68" s="36">
        <v>36</v>
      </c>
      <c r="T68" s="234">
        <v>27</v>
      </c>
      <c r="U68" s="72">
        <v>64</v>
      </c>
      <c r="V68" s="234"/>
    </row>
    <row r="69" spans="1:22" ht="15.75" thickBot="1">
      <c r="A69" s="228" t="s">
        <v>276</v>
      </c>
      <c r="B69" s="231">
        <v>0</v>
      </c>
      <c r="C69" s="234">
        <v>6.4</v>
      </c>
      <c r="D69" s="80">
        <v>6</v>
      </c>
      <c r="E69" s="47"/>
      <c r="F69" s="234">
        <v>18</v>
      </c>
      <c r="G69" s="28">
        <v>35</v>
      </c>
      <c r="H69" s="234">
        <v>245</v>
      </c>
      <c r="I69" s="38"/>
      <c r="J69" s="234">
        <v>24</v>
      </c>
      <c r="K69" s="72">
        <v>65</v>
      </c>
      <c r="L69" s="38" t="s">
        <v>203</v>
      </c>
      <c r="M69" s="228" t="s">
        <v>317</v>
      </c>
      <c r="N69" s="13">
        <v>35.1</v>
      </c>
      <c r="O69" s="80">
        <v>36</v>
      </c>
      <c r="P69" s="79">
        <v>38</v>
      </c>
      <c r="Q69" s="234">
        <v>46</v>
      </c>
      <c r="R69" s="234">
        <v>230</v>
      </c>
      <c r="S69" s="38"/>
      <c r="T69" s="234">
        <v>28</v>
      </c>
      <c r="U69" s="72">
        <v>65</v>
      </c>
      <c r="V69" s="234"/>
    </row>
    <row r="70" spans="1:22" ht="15.75" thickBot="1">
      <c r="A70" s="228" t="s">
        <v>277</v>
      </c>
      <c r="B70" s="228">
        <v>0</v>
      </c>
      <c r="C70" s="234">
        <v>6.4</v>
      </c>
      <c r="D70" s="80">
        <v>5</v>
      </c>
      <c r="E70" s="47"/>
      <c r="F70" s="236">
        <v>19</v>
      </c>
      <c r="G70" s="28">
        <v>36</v>
      </c>
      <c r="H70" s="236">
        <v>247</v>
      </c>
      <c r="I70" s="36">
        <v>40</v>
      </c>
      <c r="J70" s="236">
        <v>25</v>
      </c>
      <c r="K70" s="72">
        <v>66</v>
      </c>
      <c r="L70" s="234">
        <v>6.7</v>
      </c>
      <c r="M70" s="228" t="s">
        <v>318</v>
      </c>
      <c r="N70" s="13">
        <v>35.6</v>
      </c>
      <c r="O70" s="80">
        <v>35</v>
      </c>
      <c r="P70" s="79">
        <v>38.4</v>
      </c>
      <c r="Q70" s="236">
        <v>48</v>
      </c>
      <c r="R70" s="236">
        <v>233</v>
      </c>
      <c r="S70" s="36">
        <v>37</v>
      </c>
      <c r="T70" s="236">
        <v>29</v>
      </c>
      <c r="U70" s="72">
        <v>66</v>
      </c>
      <c r="V70" s="234"/>
    </row>
    <row r="71" spans="1:22" ht="15.75" thickBot="1">
      <c r="A71" s="228" t="s">
        <v>278</v>
      </c>
      <c r="B71" s="231">
        <v>0</v>
      </c>
      <c r="C71" s="234">
        <v>6.5</v>
      </c>
      <c r="D71" s="80">
        <v>4</v>
      </c>
      <c r="E71" s="47"/>
      <c r="F71" s="234">
        <v>20</v>
      </c>
      <c r="G71" s="28">
        <v>37</v>
      </c>
      <c r="H71" s="234">
        <v>249</v>
      </c>
      <c r="I71" s="36">
        <v>41</v>
      </c>
      <c r="J71" s="234">
        <v>26</v>
      </c>
      <c r="K71" s="72">
        <v>67</v>
      </c>
      <c r="L71" s="38" t="s">
        <v>203</v>
      </c>
      <c r="M71" s="232" t="s">
        <v>319</v>
      </c>
      <c r="N71" s="13">
        <v>36.1</v>
      </c>
      <c r="O71" s="80">
        <v>34</v>
      </c>
      <c r="P71" s="79">
        <v>38.799999999999997</v>
      </c>
      <c r="Q71" s="234">
        <v>50</v>
      </c>
      <c r="R71" s="234">
        <v>236</v>
      </c>
      <c r="S71" s="38"/>
      <c r="T71" s="234">
        <v>30</v>
      </c>
      <c r="U71" s="72">
        <v>67</v>
      </c>
      <c r="V71" s="234"/>
    </row>
    <row r="72" spans="1:22" ht="15.75" thickBot="1">
      <c r="A72" s="228" t="s">
        <v>279</v>
      </c>
      <c r="B72" s="228">
        <v>0</v>
      </c>
      <c r="C72" s="234">
        <v>6.5</v>
      </c>
      <c r="D72" s="80">
        <v>3</v>
      </c>
      <c r="E72" s="47"/>
      <c r="F72" s="234">
        <v>21</v>
      </c>
      <c r="G72" s="28">
        <v>38</v>
      </c>
      <c r="H72" s="234">
        <v>251</v>
      </c>
      <c r="I72" s="36">
        <v>42</v>
      </c>
      <c r="J72" s="234">
        <v>27</v>
      </c>
      <c r="K72" s="72">
        <v>68</v>
      </c>
      <c r="L72" s="234">
        <v>6.8</v>
      </c>
      <c r="M72" s="228" t="s">
        <v>320</v>
      </c>
      <c r="N72" s="13">
        <v>36.6</v>
      </c>
      <c r="O72" s="80">
        <v>33</v>
      </c>
      <c r="P72" s="79">
        <v>39.200000000000003</v>
      </c>
      <c r="Q72" s="234">
        <v>52</v>
      </c>
      <c r="R72" s="234">
        <v>239</v>
      </c>
      <c r="S72" s="36">
        <v>38</v>
      </c>
      <c r="T72" s="234">
        <v>31</v>
      </c>
      <c r="U72" s="72">
        <v>68</v>
      </c>
      <c r="V72" s="234"/>
    </row>
    <row r="73" spans="1:22" ht="15.75" thickBot="1">
      <c r="A73" s="228" t="s">
        <v>280</v>
      </c>
      <c r="B73" s="231">
        <v>0</v>
      </c>
      <c r="C73" s="234">
        <v>6.6</v>
      </c>
      <c r="D73" s="80">
        <v>2</v>
      </c>
      <c r="E73" s="47"/>
      <c r="F73" s="234">
        <v>22</v>
      </c>
      <c r="G73" s="28">
        <v>39</v>
      </c>
      <c r="H73" s="234">
        <v>253</v>
      </c>
      <c r="I73" s="36">
        <v>43</v>
      </c>
      <c r="J73" s="234">
        <v>28</v>
      </c>
      <c r="K73" s="72">
        <v>69</v>
      </c>
      <c r="L73" s="38" t="s">
        <v>203</v>
      </c>
      <c r="M73" s="228" t="s">
        <v>321</v>
      </c>
      <c r="N73" s="13">
        <v>37.1</v>
      </c>
      <c r="O73" s="80">
        <v>32</v>
      </c>
      <c r="P73" s="79">
        <v>39.6</v>
      </c>
      <c r="Q73" s="234">
        <v>55</v>
      </c>
      <c r="R73" s="234">
        <v>242</v>
      </c>
      <c r="S73" s="36">
        <v>39</v>
      </c>
      <c r="T73" s="234">
        <v>32</v>
      </c>
      <c r="U73" s="72">
        <v>69</v>
      </c>
      <c r="V73" s="235"/>
    </row>
    <row r="74" spans="1:22" ht="15.75" thickBot="1">
      <c r="A74" s="231" t="s">
        <v>281</v>
      </c>
      <c r="B74" s="231">
        <v>0</v>
      </c>
      <c r="C74" s="234">
        <v>6.6</v>
      </c>
      <c r="D74" s="80">
        <v>1</v>
      </c>
      <c r="E74" s="47"/>
      <c r="F74" s="234">
        <v>23</v>
      </c>
      <c r="G74" s="27">
        <v>40</v>
      </c>
      <c r="H74" s="234">
        <v>255</v>
      </c>
      <c r="I74" s="36">
        <v>44</v>
      </c>
      <c r="J74" s="234">
        <v>29</v>
      </c>
      <c r="K74" s="72">
        <v>70</v>
      </c>
      <c r="L74" s="235">
        <v>6.9</v>
      </c>
      <c r="M74" s="231" t="s">
        <v>322</v>
      </c>
      <c r="N74" s="13">
        <v>37.6</v>
      </c>
      <c r="O74" s="80">
        <v>31</v>
      </c>
      <c r="P74" s="79">
        <v>40</v>
      </c>
      <c r="Q74" s="234">
        <v>58</v>
      </c>
      <c r="R74" s="234">
        <v>245</v>
      </c>
      <c r="S74" s="36">
        <v>40</v>
      </c>
      <c r="T74" s="234">
        <v>33</v>
      </c>
      <c r="U74" s="72">
        <v>70</v>
      </c>
      <c r="V74" s="235"/>
    </row>
    <row r="75" spans="1:22" ht="15.75" thickBot="1">
      <c r="A75" s="151">
        <v>7.41</v>
      </c>
      <c r="B75" s="152" t="s">
        <v>21</v>
      </c>
      <c r="C75" s="150"/>
      <c r="D75" s="81">
        <v>0</v>
      </c>
      <c r="E75" s="47"/>
      <c r="F75" s="160"/>
      <c r="G75" s="33"/>
      <c r="H75" s="12"/>
      <c r="I75" s="12"/>
      <c r="J75" s="42"/>
      <c r="K75" s="73"/>
      <c r="L75" s="179"/>
      <c r="M75" s="177"/>
      <c r="N75" s="107" t="s">
        <v>23</v>
      </c>
      <c r="O75" s="81">
        <v>0</v>
      </c>
      <c r="P75" s="79"/>
      <c r="Q75" s="12"/>
      <c r="R75" s="12"/>
      <c r="S75" s="12"/>
      <c r="T75" s="12"/>
      <c r="U75" s="73"/>
    </row>
    <row r="77" spans="1:22">
      <c r="A77" t="s">
        <v>39</v>
      </c>
    </row>
  </sheetData>
  <sortState ref="F5:F74">
    <sortCondition ref="F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112"/>
  <sheetViews>
    <sheetView topLeftCell="H2" workbookViewId="0">
      <selection activeCell="X2" sqref="X2"/>
    </sheetView>
  </sheetViews>
  <sheetFormatPr defaultRowHeight="15"/>
  <cols>
    <col min="1" max="1" width="11.42578125" customWidth="1" collapsed="1"/>
    <col min="2" max="2" width="13.85546875" customWidth="1" collapsed="1"/>
    <col min="3" max="3" width="10.7109375" customWidth="1" collapsed="1"/>
    <col min="4" max="4" width="5" customWidth="1" collapsed="1"/>
    <col min="6" max="6" width="15.42578125" style="153" hidden="1" customWidth="1" collapsed="1"/>
    <col min="7" max="7" width="11" customWidth="1" collapsed="1"/>
    <col min="9" max="9" width="14.85546875" customWidth="1" collapsed="1"/>
    <col min="10" max="10" width="11.85546875" customWidth="1" collapsed="1"/>
    <col min="15" max="15" width="14" customWidth="1" collapsed="1"/>
    <col min="16" max="16" width="9.140625" customWidth="1" collapsed="1"/>
    <col min="17" max="17" width="3.28515625" customWidth="1" collapsed="1"/>
    <col min="19" max="19" width="14" style="164" customWidth="1" collapsed="1"/>
    <col min="22" max="22" width="15.28515625" customWidth="1" collapsed="1"/>
    <col min="23" max="23" width="13.7109375" customWidth="1" collapsed="1"/>
  </cols>
  <sheetData>
    <row r="1" spans="1:25" ht="15.75" hidden="1" customHeight="1" thickBot="1"/>
    <row r="2" spans="1:25">
      <c r="A2" s="238" t="s">
        <v>47</v>
      </c>
      <c r="B2" s="262" t="s">
        <v>338</v>
      </c>
      <c r="C2" s="257" t="s">
        <v>198</v>
      </c>
      <c r="D2" s="3"/>
      <c r="E2" s="154" t="s">
        <v>0</v>
      </c>
      <c r="F2" s="3" t="s">
        <v>31</v>
      </c>
      <c r="G2" s="257" t="s">
        <v>1</v>
      </c>
      <c r="H2" s="3" t="s">
        <v>15</v>
      </c>
      <c r="I2" s="240" t="s">
        <v>32</v>
      </c>
      <c r="J2" s="240" t="s">
        <v>16</v>
      </c>
      <c r="K2" s="240" t="s">
        <v>17</v>
      </c>
      <c r="L2" s="50" t="s">
        <v>0</v>
      </c>
      <c r="M2" s="4"/>
      <c r="N2" s="265" t="s">
        <v>38</v>
      </c>
      <c r="O2" s="266" t="s">
        <v>356</v>
      </c>
      <c r="P2" s="257" t="s">
        <v>357</v>
      </c>
      <c r="Q2" s="125"/>
      <c r="R2" s="154" t="s">
        <v>0</v>
      </c>
      <c r="S2" s="125" t="s">
        <v>31</v>
      </c>
      <c r="T2" s="257" t="s">
        <v>3</v>
      </c>
      <c r="U2" s="3" t="s">
        <v>15</v>
      </c>
      <c r="V2" s="240" t="s">
        <v>32</v>
      </c>
      <c r="W2" s="240" t="s">
        <v>16</v>
      </c>
      <c r="X2" s="240" t="s">
        <v>17</v>
      </c>
      <c r="Y2" s="50" t="s">
        <v>0</v>
      </c>
    </row>
    <row r="3" spans="1:25">
      <c r="A3" s="5">
        <v>0</v>
      </c>
      <c r="B3" s="6">
        <v>0</v>
      </c>
      <c r="C3" s="6">
        <v>0</v>
      </c>
      <c r="D3" s="6"/>
      <c r="E3" s="155">
        <v>0</v>
      </c>
      <c r="F3" s="119"/>
      <c r="G3" s="132"/>
      <c r="H3" s="7"/>
      <c r="I3" s="7"/>
      <c r="J3" s="7"/>
      <c r="K3" s="7"/>
      <c r="L3" s="51"/>
      <c r="M3" s="4"/>
      <c r="N3" s="5">
        <v>0</v>
      </c>
      <c r="O3" s="6">
        <v>0</v>
      </c>
      <c r="P3" s="6">
        <v>0</v>
      </c>
      <c r="Q3" s="6"/>
      <c r="R3" s="128">
        <v>0</v>
      </c>
      <c r="S3" s="119"/>
      <c r="T3" s="132"/>
      <c r="U3" s="6"/>
      <c r="V3" s="7"/>
      <c r="W3" s="7"/>
      <c r="X3" s="7"/>
      <c r="Y3" s="51"/>
    </row>
    <row r="4" spans="1:25" ht="15.75" thickBot="1">
      <c r="A4" s="8">
        <v>1</v>
      </c>
      <c r="B4" s="9">
        <v>0.1</v>
      </c>
      <c r="C4" s="9">
        <v>0.1</v>
      </c>
      <c r="D4" s="9"/>
      <c r="E4" s="156">
        <v>100</v>
      </c>
      <c r="F4" s="36">
        <v>0</v>
      </c>
      <c r="G4" s="133">
        <v>0</v>
      </c>
      <c r="H4" s="9">
        <v>0</v>
      </c>
      <c r="I4" s="9">
        <v>0</v>
      </c>
      <c r="J4" s="9">
        <v>0</v>
      </c>
      <c r="K4" s="9">
        <v>-40</v>
      </c>
      <c r="L4" s="52">
        <v>0</v>
      </c>
      <c r="M4" s="4"/>
      <c r="N4" s="8">
        <v>1</v>
      </c>
      <c r="O4" s="9">
        <v>0.1</v>
      </c>
      <c r="P4" s="9">
        <v>0.1</v>
      </c>
      <c r="Q4" s="9"/>
      <c r="R4" s="156">
        <v>100</v>
      </c>
      <c r="S4" s="119">
        <v>0</v>
      </c>
      <c r="T4" s="133">
        <v>0</v>
      </c>
      <c r="U4" s="9">
        <v>0</v>
      </c>
      <c r="V4" s="9">
        <v>0</v>
      </c>
      <c r="W4" s="9">
        <v>0</v>
      </c>
      <c r="X4" s="9">
        <v>-40</v>
      </c>
      <c r="Y4" s="52">
        <v>0</v>
      </c>
    </row>
    <row r="5" spans="1:25" ht="15.75" thickBot="1">
      <c r="A5" s="228" t="s">
        <v>323</v>
      </c>
      <c r="B5" s="234">
        <v>7.6</v>
      </c>
      <c r="C5" s="234">
        <v>4.3</v>
      </c>
      <c r="D5" s="44"/>
      <c r="E5" s="157">
        <v>70</v>
      </c>
      <c r="F5" s="259" t="s">
        <v>277</v>
      </c>
      <c r="G5" s="134"/>
      <c r="H5" s="104">
        <v>1</v>
      </c>
      <c r="I5" s="236">
        <v>130</v>
      </c>
      <c r="J5" s="263">
        <v>4</v>
      </c>
      <c r="K5" s="64">
        <v>-5</v>
      </c>
      <c r="L5" s="72">
        <v>1</v>
      </c>
      <c r="M5" s="4"/>
      <c r="N5" s="228" t="s">
        <v>340</v>
      </c>
      <c r="O5" s="234">
        <v>8</v>
      </c>
      <c r="P5" s="234">
        <v>4.5</v>
      </c>
      <c r="Q5" s="37"/>
      <c r="R5" s="157">
        <v>70</v>
      </c>
      <c r="S5" s="36">
        <v>2.9</v>
      </c>
      <c r="T5" s="234">
        <v>2</v>
      </c>
      <c r="U5" s="36">
        <v>1</v>
      </c>
      <c r="V5" s="234">
        <v>116</v>
      </c>
      <c r="W5" s="236">
        <v>3</v>
      </c>
      <c r="X5" s="70">
        <v>-3</v>
      </c>
      <c r="Y5" s="72">
        <v>1</v>
      </c>
    </row>
    <row r="6" spans="1:25" ht="15.75" thickBot="1">
      <c r="A6" s="228" t="s">
        <v>324</v>
      </c>
      <c r="B6" s="234">
        <v>7.7</v>
      </c>
      <c r="C6" s="134" t="s">
        <v>203</v>
      </c>
      <c r="D6" s="36"/>
      <c r="E6" s="157">
        <v>69</v>
      </c>
      <c r="F6" s="259" t="s">
        <v>276</v>
      </c>
      <c r="G6" s="134"/>
      <c r="H6" s="36">
        <v>2</v>
      </c>
      <c r="I6" s="236">
        <v>134</v>
      </c>
      <c r="J6" s="236">
        <v>5</v>
      </c>
      <c r="K6" s="36">
        <v>-4</v>
      </c>
      <c r="L6" s="72">
        <v>2</v>
      </c>
      <c r="M6" s="4"/>
      <c r="N6" s="228" t="s">
        <v>330</v>
      </c>
      <c r="O6" s="234">
        <v>8.1</v>
      </c>
      <c r="P6" s="162" t="s">
        <v>203</v>
      </c>
      <c r="Q6" s="36"/>
      <c r="R6" s="157">
        <v>69</v>
      </c>
      <c r="S6" s="36">
        <v>3.9</v>
      </c>
      <c r="T6" s="236">
        <v>3</v>
      </c>
      <c r="U6" s="36">
        <v>2</v>
      </c>
      <c r="V6" s="236">
        <v>119</v>
      </c>
      <c r="W6" s="236">
        <v>4</v>
      </c>
      <c r="X6" s="96">
        <v>-2</v>
      </c>
      <c r="Y6" s="72">
        <v>2</v>
      </c>
    </row>
    <row r="7" spans="1:25" ht="15.75" thickBot="1">
      <c r="A7" s="228" t="s">
        <v>325</v>
      </c>
      <c r="B7" s="234">
        <v>7.8</v>
      </c>
      <c r="C7" s="234">
        <v>4.4000000000000004</v>
      </c>
      <c r="D7" s="36"/>
      <c r="E7" s="157">
        <v>68</v>
      </c>
      <c r="F7" s="260" t="s">
        <v>275</v>
      </c>
      <c r="G7" s="134"/>
      <c r="H7" s="36">
        <v>3</v>
      </c>
      <c r="I7" s="234">
        <v>137</v>
      </c>
      <c r="J7" s="234">
        <v>6</v>
      </c>
      <c r="K7" s="38"/>
      <c r="L7" s="72">
        <v>3</v>
      </c>
      <c r="M7" s="4"/>
      <c r="N7" s="228" t="s">
        <v>341</v>
      </c>
      <c r="O7" s="234">
        <v>8.1999999999999993</v>
      </c>
      <c r="P7" s="234">
        <v>4.5999999999999996</v>
      </c>
      <c r="Q7" s="36"/>
      <c r="R7" s="157">
        <v>68</v>
      </c>
      <c r="S7" s="36">
        <v>4.9000000000000004</v>
      </c>
      <c r="T7" s="234">
        <v>4</v>
      </c>
      <c r="U7" s="36">
        <v>3</v>
      </c>
      <c r="V7" s="234">
        <v>122</v>
      </c>
      <c r="W7" s="234">
        <v>5</v>
      </c>
      <c r="X7" s="70" t="s">
        <v>208</v>
      </c>
      <c r="Y7" s="72">
        <v>3</v>
      </c>
    </row>
    <row r="8" spans="1:25" ht="15.75" thickBot="1">
      <c r="A8" s="228" t="s">
        <v>326</v>
      </c>
      <c r="B8" s="234">
        <v>7.9</v>
      </c>
      <c r="C8" s="134" t="s">
        <v>203</v>
      </c>
      <c r="D8" s="36"/>
      <c r="E8" s="157">
        <v>67</v>
      </c>
      <c r="F8" s="260" t="s">
        <v>274</v>
      </c>
      <c r="G8" s="134"/>
      <c r="H8" s="36">
        <v>4</v>
      </c>
      <c r="I8" s="234">
        <v>140</v>
      </c>
      <c r="J8" s="234">
        <v>7</v>
      </c>
      <c r="K8" s="36">
        <v>-3</v>
      </c>
      <c r="L8" s="72">
        <v>4</v>
      </c>
      <c r="M8" s="4"/>
      <c r="N8" s="228" t="s">
        <v>219</v>
      </c>
      <c r="O8" s="234">
        <v>8.3000000000000007</v>
      </c>
      <c r="P8" s="162" t="s">
        <v>203</v>
      </c>
      <c r="Q8" s="36"/>
      <c r="R8" s="157">
        <v>67</v>
      </c>
      <c r="S8" s="36">
        <v>5.7</v>
      </c>
      <c r="T8" s="234">
        <v>5</v>
      </c>
      <c r="U8" s="36">
        <v>4</v>
      </c>
      <c r="V8" s="234">
        <v>125</v>
      </c>
      <c r="W8" s="234">
        <v>6</v>
      </c>
      <c r="X8" s="70">
        <v>0</v>
      </c>
      <c r="Y8" s="72">
        <v>4</v>
      </c>
    </row>
    <row r="9" spans="1:25" ht="15.75" thickBot="1">
      <c r="A9" s="228" t="s">
        <v>213</v>
      </c>
      <c r="B9" s="234">
        <v>8</v>
      </c>
      <c r="C9" s="134" t="s">
        <v>203</v>
      </c>
      <c r="D9" s="36"/>
      <c r="E9" s="157">
        <v>66</v>
      </c>
      <c r="F9" s="260" t="s">
        <v>273</v>
      </c>
      <c r="G9" s="134"/>
      <c r="H9" s="36">
        <v>5</v>
      </c>
      <c r="I9" s="234">
        <v>143</v>
      </c>
      <c r="J9" s="234">
        <v>8</v>
      </c>
      <c r="K9" s="38"/>
      <c r="L9" s="72">
        <v>5</v>
      </c>
      <c r="M9" s="4"/>
      <c r="N9" s="228" t="s">
        <v>342</v>
      </c>
      <c r="O9" s="234">
        <v>8.4</v>
      </c>
      <c r="P9" s="234">
        <v>4.7</v>
      </c>
      <c r="Q9" s="36"/>
      <c r="R9" s="157">
        <v>66</v>
      </c>
      <c r="S9" s="36">
        <v>6.4</v>
      </c>
      <c r="T9" s="234">
        <v>6</v>
      </c>
      <c r="U9" s="36">
        <v>5</v>
      </c>
      <c r="V9" s="234">
        <v>128</v>
      </c>
      <c r="W9" s="234">
        <v>7</v>
      </c>
      <c r="X9" s="31"/>
      <c r="Y9" s="72">
        <v>5</v>
      </c>
    </row>
    <row r="10" spans="1:25" ht="15.75" thickBot="1">
      <c r="A10" s="228" t="s">
        <v>327</v>
      </c>
      <c r="B10" s="134" t="s">
        <v>203</v>
      </c>
      <c r="C10" s="234">
        <v>4.5</v>
      </c>
      <c r="D10" s="36"/>
      <c r="E10" s="157">
        <v>65</v>
      </c>
      <c r="F10" s="261" t="s">
        <v>272</v>
      </c>
      <c r="G10" s="134"/>
      <c r="H10" s="36">
        <v>6</v>
      </c>
      <c r="I10" s="235">
        <v>146</v>
      </c>
      <c r="J10" s="235">
        <v>9</v>
      </c>
      <c r="K10" s="36">
        <v>-2</v>
      </c>
      <c r="L10" s="72">
        <v>6</v>
      </c>
      <c r="M10" s="4"/>
      <c r="N10" s="228" t="s">
        <v>222</v>
      </c>
      <c r="O10" s="234">
        <v>8.5</v>
      </c>
      <c r="P10" s="162" t="s">
        <v>203</v>
      </c>
      <c r="Q10" s="36"/>
      <c r="R10" s="157">
        <v>65</v>
      </c>
      <c r="S10" s="36">
        <v>7.1</v>
      </c>
      <c r="T10" s="235">
        <v>7</v>
      </c>
      <c r="U10" s="36">
        <v>6</v>
      </c>
      <c r="V10" s="235">
        <v>131</v>
      </c>
      <c r="W10" s="234">
        <v>8</v>
      </c>
      <c r="X10" s="96">
        <v>1</v>
      </c>
      <c r="Y10" s="72">
        <v>6</v>
      </c>
    </row>
    <row r="11" spans="1:25" ht="15.75" thickBot="1">
      <c r="A11" s="228" t="s">
        <v>328</v>
      </c>
      <c r="B11" s="234">
        <v>8.1</v>
      </c>
      <c r="C11" s="134" t="s">
        <v>203</v>
      </c>
      <c r="D11" s="36"/>
      <c r="E11" s="157">
        <v>64</v>
      </c>
      <c r="F11" s="260" t="s">
        <v>335</v>
      </c>
      <c r="G11" s="134"/>
      <c r="H11" s="36">
        <v>7</v>
      </c>
      <c r="I11" s="234">
        <v>149</v>
      </c>
      <c r="J11" s="234">
        <v>10</v>
      </c>
      <c r="K11" s="62"/>
      <c r="L11" s="72">
        <v>7</v>
      </c>
      <c r="M11" s="4"/>
      <c r="N11" s="228" t="s">
        <v>343</v>
      </c>
      <c r="O11" s="234">
        <v>8.6</v>
      </c>
      <c r="P11" s="234">
        <v>4.8</v>
      </c>
      <c r="Q11" s="36"/>
      <c r="R11" s="157">
        <v>64</v>
      </c>
      <c r="S11" s="36">
        <v>7.8</v>
      </c>
      <c r="T11" s="234">
        <v>8</v>
      </c>
      <c r="U11" s="36">
        <v>7</v>
      </c>
      <c r="V11" s="234">
        <v>134</v>
      </c>
      <c r="W11" s="234">
        <v>9</v>
      </c>
      <c r="X11" s="99"/>
      <c r="Y11" s="72">
        <v>7</v>
      </c>
    </row>
    <row r="12" spans="1:25" ht="15.75" thickBot="1">
      <c r="A12" s="228" t="s">
        <v>215</v>
      </c>
      <c r="B12" s="134" t="s">
        <v>203</v>
      </c>
      <c r="C12" s="134" t="s">
        <v>203</v>
      </c>
      <c r="D12" s="36"/>
      <c r="E12" s="157">
        <v>63</v>
      </c>
      <c r="F12" s="260" t="s">
        <v>308</v>
      </c>
      <c r="G12" s="140">
        <v>1</v>
      </c>
      <c r="H12" s="36">
        <v>8</v>
      </c>
      <c r="I12" s="235">
        <v>152</v>
      </c>
      <c r="J12" s="234">
        <v>11</v>
      </c>
      <c r="K12" s="36">
        <v>-1</v>
      </c>
      <c r="L12" s="72">
        <v>8</v>
      </c>
      <c r="M12" s="4"/>
      <c r="N12" s="228" t="s">
        <v>225</v>
      </c>
      <c r="O12" s="234">
        <v>8.6999999999999993</v>
      </c>
      <c r="P12" s="162" t="s">
        <v>203</v>
      </c>
      <c r="Q12" s="36"/>
      <c r="R12" s="157">
        <v>63</v>
      </c>
      <c r="S12" s="36">
        <v>8.5</v>
      </c>
      <c r="T12" s="235">
        <v>9</v>
      </c>
      <c r="U12" s="36">
        <v>8</v>
      </c>
      <c r="V12" s="235">
        <v>137</v>
      </c>
      <c r="W12" s="234">
        <v>10</v>
      </c>
      <c r="X12" s="96">
        <v>2</v>
      </c>
      <c r="Y12" s="72">
        <v>8</v>
      </c>
    </row>
    <row r="13" spans="1:25" ht="15.75" thickBot="1">
      <c r="A13" s="228" t="s">
        <v>329</v>
      </c>
      <c r="B13" s="234">
        <v>8.1999999999999993</v>
      </c>
      <c r="C13" s="234">
        <v>4.5999999999999996</v>
      </c>
      <c r="D13" s="36"/>
      <c r="E13" s="157">
        <v>62</v>
      </c>
      <c r="F13" s="260" t="s">
        <v>334</v>
      </c>
      <c r="G13" s="134"/>
      <c r="H13" s="36">
        <v>9</v>
      </c>
      <c r="I13" s="234">
        <v>155</v>
      </c>
      <c r="J13" s="234">
        <v>12</v>
      </c>
      <c r="K13" s="38"/>
      <c r="L13" s="72">
        <v>9</v>
      </c>
      <c r="M13" s="4"/>
      <c r="N13" s="228" t="s">
        <v>344</v>
      </c>
      <c r="O13" s="234">
        <v>8.8000000000000007</v>
      </c>
      <c r="P13" s="162" t="s">
        <v>203</v>
      </c>
      <c r="Q13" s="36"/>
      <c r="R13" s="157">
        <v>62</v>
      </c>
      <c r="S13" s="36">
        <v>9.1999999999999993</v>
      </c>
      <c r="T13" s="234">
        <v>10</v>
      </c>
      <c r="U13" s="36">
        <v>9</v>
      </c>
      <c r="V13" s="234">
        <v>140</v>
      </c>
      <c r="W13" s="234">
        <v>11</v>
      </c>
      <c r="X13" s="31"/>
      <c r="Y13" s="72">
        <v>9</v>
      </c>
    </row>
    <row r="14" spans="1:25" ht="15.75" thickBot="1">
      <c r="A14" s="231" t="s">
        <v>330</v>
      </c>
      <c r="B14" s="134" t="s">
        <v>203</v>
      </c>
      <c r="C14" s="134" t="s">
        <v>203</v>
      </c>
      <c r="D14" s="36"/>
      <c r="E14" s="157">
        <v>61</v>
      </c>
      <c r="F14" s="261" t="s">
        <v>267</v>
      </c>
      <c r="G14" s="134"/>
      <c r="H14" s="37">
        <v>10</v>
      </c>
      <c r="I14" s="235">
        <v>158</v>
      </c>
      <c r="J14" s="235">
        <v>13</v>
      </c>
      <c r="K14" s="65">
        <v>0</v>
      </c>
      <c r="L14" s="72">
        <v>10</v>
      </c>
      <c r="M14" s="4"/>
      <c r="N14" s="231" t="s">
        <v>228</v>
      </c>
      <c r="O14" s="162" t="s">
        <v>203</v>
      </c>
      <c r="P14" s="235">
        <v>4.9000000000000004</v>
      </c>
      <c r="Q14" s="36"/>
      <c r="R14" s="157">
        <v>61</v>
      </c>
      <c r="S14" s="37">
        <v>9.9</v>
      </c>
      <c r="T14" s="234">
        <v>11</v>
      </c>
      <c r="U14" s="37">
        <v>10</v>
      </c>
      <c r="V14" s="235">
        <v>143</v>
      </c>
      <c r="W14" s="234">
        <v>12</v>
      </c>
      <c r="X14" s="100">
        <v>3</v>
      </c>
      <c r="Y14" s="72">
        <v>10</v>
      </c>
    </row>
    <row r="15" spans="1:25" ht="15.75" thickBot="1">
      <c r="A15" s="228" t="s">
        <v>217</v>
      </c>
      <c r="B15" s="234">
        <v>8.3000000000000007</v>
      </c>
      <c r="C15" s="134" t="s">
        <v>203</v>
      </c>
      <c r="D15" s="37"/>
      <c r="E15" s="157">
        <v>60</v>
      </c>
      <c r="F15" s="261" t="s">
        <v>266</v>
      </c>
      <c r="G15" s="140">
        <v>2</v>
      </c>
      <c r="H15" s="38"/>
      <c r="I15" s="234">
        <v>161</v>
      </c>
      <c r="J15" s="235">
        <v>14</v>
      </c>
      <c r="K15" s="38"/>
      <c r="L15" s="72">
        <v>11</v>
      </c>
      <c r="M15" s="4"/>
      <c r="N15" s="228" t="s">
        <v>332</v>
      </c>
      <c r="O15" s="234">
        <v>8.9</v>
      </c>
      <c r="P15" s="162" t="s">
        <v>203</v>
      </c>
      <c r="Q15" s="37"/>
      <c r="R15" s="157">
        <v>60</v>
      </c>
      <c r="S15" s="36">
        <v>10.6</v>
      </c>
      <c r="T15" s="162"/>
      <c r="U15" s="38"/>
      <c r="V15" s="235">
        <v>146</v>
      </c>
      <c r="W15" s="235">
        <v>13</v>
      </c>
      <c r="X15" s="31"/>
      <c r="Y15" s="72">
        <v>11</v>
      </c>
    </row>
    <row r="16" spans="1:25" ht="15.75" thickBot="1">
      <c r="A16" s="228" t="s">
        <v>218</v>
      </c>
      <c r="B16" s="134" t="s">
        <v>203</v>
      </c>
      <c r="C16" s="134" t="s">
        <v>203</v>
      </c>
      <c r="D16" s="36"/>
      <c r="E16" s="157">
        <v>59</v>
      </c>
      <c r="F16" s="260" t="s">
        <v>265</v>
      </c>
      <c r="G16" s="134"/>
      <c r="H16" s="36">
        <v>11</v>
      </c>
      <c r="I16" s="234">
        <v>164</v>
      </c>
      <c r="J16" s="234">
        <v>15</v>
      </c>
      <c r="K16" s="36">
        <v>1</v>
      </c>
      <c r="L16" s="72">
        <v>12</v>
      </c>
      <c r="M16" s="4"/>
      <c r="N16" s="228" t="s">
        <v>287</v>
      </c>
      <c r="O16" s="162" t="s">
        <v>203</v>
      </c>
      <c r="P16" s="162" t="s">
        <v>203</v>
      </c>
      <c r="Q16" s="36"/>
      <c r="R16" s="157">
        <v>59</v>
      </c>
      <c r="S16" s="36">
        <v>11.3</v>
      </c>
      <c r="T16" s="143">
        <v>12</v>
      </c>
      <c r="U16" s="36">
        <v>11</v>
      </c>
      <c r="V16" s="234">
        <v>148</v>
      </c>
      <c r="W16" s="234">
        <v>14</v>
      </c>
      <c r="X16" s="96">
        <v>4</v>
      </c>
      <c r="Y16" s="72">
        <v>12</v>
      </c>
    </row>
    <row r="17" spans="1:25" ht="15.75" thickBot="1">
      <c r="A17" s="228" t="s">
        <v>219</v>
      </c>
      <c r="B17" s="234">
        <v>8.4</v>
      </c>
      <c r="C17" s="234">
        <v>4.7</v>
      </c>
      <c r="D17" s="36"/>
      <c r="E17" s="157">
        <v>58</v>
      </c>
      <c r="F17" s="260" t="s">
        <v>264</v>
      </c>
      <c r="G17" s="134"/>
      <c r="H17" s="38"/>
      <c r="I17" s="234">
        <v>167</v>
      </c>
      <c r="J17" s="234">
        <v>16</v>
      </c>
      <c r="K17" s="62"/>
      <c r="L17" s="72">
        <v>13</v>
      </c>
      <c r="M17" s="4"/>
      <c r="N17" s="228" t="s">
        <v>333</v>
      </c>
      <c r="O17" s="234">
        <v>9</v>
      </c>
      <c r="P17" s="234">
        <v>5</v>
      </c>
      <c r="Q17" s="36"/>
      <c r="R17" s="157">
        <v>58</v>
      </c>
      <c r="S17" s="36">
        <v>12</v>
      </c>
      <c r="T17" s="162"/>
      <c r="U17" s="38"/>
      <c r="V17" s="234">
        <v>150</v>
      </c>
      <c r="W17" s="234">
        <v>15</v>
      </c>
      <c r="X17" s="101"/>
      <c r="Y17" s="72">
        <v>13</v>
      </c>
    </row>
    <row r="18" spans="1:25" ht="15.75" thickBot="1">
      <c r="A18" s="228" t="s">
        <v>220</v>
      </c>
      <c r="B18" s="134" t="s">
        <v>203</v>
      </c>
      <c r="C18" s="134" t="s">
        <v>203</v>
      </c>
      <c r="D18" s="36"/>
      <c r="E18" s="157">
        <v>57</v>
      </c>
      <c r="F18" s="260" t="s">
        <v>263</v>
      </c>
      <c r="G18" s="140">
        <v>3</v>
      </c>
      <c r="H18" s="36">
        <v>12</v>
      </c>
      <c r="I18" s="234">
        <v>170</v>
      </c>
      <c r="J18" s="234">
        <v>17</v>
      </c>
      <c r="K18" s="36">
        <v>2</v>
      </c>
      <c r="L18" s="72">
        <v>14</v>
      </c>
      <c r="M18" s="4"/>
      <c r="N18" s="228" t="s">
        <v>233</v>
      </c>
      <c r="O18" s="162" t="s">
        <v>203</v>
      </c>
      <c r="P18" s="162" t="s">
        <v>203</v>
      </c>
      <c r="Q18" s="36"/>
      <c r="R18" s="157">
        <v>57</v>
      </c>
      <c r="S18" s="36">
        <v>12.7</v>
      </c>
      <c r="T18" s="143">
        <v>13</v>
      </c>
      <c r="U18" s="36">
        <v>12</v>
      </c>
      <c r="V18" s="234">
        <v>152</v>
      </c>
      <c r="W18" s="234">
        <v>16</v>
      </c>
      <c r="X18" s="96">
        <v>5</v>
      </c>
      <c r="Y18" s="72">
        <v>14</v>
      </c>
    </row>
    <row r="19" spans="1:25" ht="15.75" thickBot="1">
      <c r="A19" s="232" t="s">
        <v>221</v>
      </c>
      <c r="B19" s="236">
        <v>8.5</v>
      </c>
      <c r="C19" s="134" t="s">
        <v>203</v>
      </c>
      <c r="D19" s="36"/>
      <c r="E19" s="157">
        <v>56</v>
      </c>
      <c r="F19" s="260" t="s">
        <v>262</v>
      </c>
      <c r="G19" s="134"/>
      <c r="H19" s="38"/>
      <c r="I19" s="234">
        <v>173</v>
      </c>
      <c r="J19" s="234">
        <v>18</v>
      </c>
      <c r="K19" s="38"/>
      <c r="L19" s="72">
        <v>15</v>
      </c>
      <c r="M19" s="4"/>
      <c r="N19" s="232" t="s">
        <v>235</v>
      </c>
      <c r="O19" s="236">
        <v>9.1</v>
      </c>
      <c r="P19" s="162" t="s">
        <v>203</v>
      </c>
      <c r="Q19" s="36"/>
      <c r="R19" s="157">
        <v>56</v>
      </c>
      <c r="S19" s="36">
        <v>13.4</v>
      </c>
      <c r="T19" s="162"/>
      <c r="U19" s="38"/>
      <c r="V19" s="234">
        <v>154</v>
      </c>
      <c r="W19" s="234">
        <v>17</v>
      </c>
      <c r="X19" s="98"/>
      <c r="Y19" s="72">
        <v>15</v>
      </c>
    </row>
    <row r="20" spans="1:25" ht="15.75" thickBot="1">
      <c r="A20" s="231" t="s">
        <v>222</v>
      </c>
      <c r="B20" s="134" t="s">
        <v>203</v>
      </c>
      <c r="C20" s="134" t="s">
        <v>203</v>
      </c>
      <c r="D20" s="36"/>
      <c r="E20" s="157">
        <v>55</v>
      </c>
      <c r="F20" s="261" t="s">
        <v>261</v>
      </c>
      <c r="G20" s="134"/>
      <c r="H20" s="36">
        <v>13</v>
      </c>
      <c r="I20" s="235">
        <v>176</v>
      </c>
      <c r="J20" s="235">
        <v>19</v>
      </c>
      <c r="K20" s="60">
        <v>3</v>
      </c>
      <c r="L20" s="72">
        <v>16</v>
      </c>
      <c r="M20" s="4"/>
      <c r="N20" s="231" t="s">
        <v>237</v>
      </c>
      <c r="O20" s="162" t="s">
        <v>203</v>
      </c>
      <c r="P20" s="162" t="s">
        <v>203</v>
      </c>
      <c r="Q20" s="36"/>
      <c r="R20" s="157">
        <v>55</v>
      </c>
      <c r="S20" s="36">
        <v>14.1</v>
      </c>
      <c r="T20" s="143">
        <v>14</v>
      </c>
      <c r="U20" s="36">
        <v>13</v>
      </c>
      <c r="V20" s="235">
        <v>156</v>
      </c>
      <c r="W20" s="234">
        <v>18</v>
      </c>
      <c r="X20" s="70">
        <v>6</v>
      </c>
      <c r="Y20" s="72">
        <v>16</v>
      </c>
    </row>
    <row r="21" spans="1:25" ht="15.75" thickBot="1">
      <c r="A21" s="228" t="s">
        <v>223</v>
      </c>
      <c r="B21" s="234">
        <v>8.6</v>
      </c>
      <c r="C21" s="234">
        <v>4.8</v>
      </c>
      <c r="D21" s="36"/>
      <c r="E21" s="157">
        <v>54</v>
      </c>
      <c r="F21" s="260" t="s">
        <v>260</v>
      </c>
      <c r="G21" s="140">
        <v>4</v>
      </c>
      <c r="H21" s="38"/>
      <c r="I21" s="234">
        <v>178</v>
      </c>
      <c r="J21" s="38"/>
      <c r="K21" s="38"/>
      <c r="L21" s="72">
        <v>17</v>
      </c>
      <c r="M21" s="4"/>
      <c r="N21" s="228" t="s">
        <v>345</v>
      </c>
      <c r="O21" s="234">
        <v>9.1999999999999993</v>
      </c>
      <c r="P21" s="234">
        <v>5.0999999999999996</v>
      </c>
      <c r="Q21" s="36"/>
      <c r="R21" s="157">
        <v>54</v>
      </c>
      <c r="S21" s="36">
        <v>14.8</v>
      </c>
      <c r="T21" s="162"/>
      <c r="U21" s="38"/>
      <c r="V21" s="234">
        <v>158</v>
      </c>
      <c r="W21" s="234">
        <v>19</v>
      </c>
      <c r="X21" s="31"/>
      <c r="Y21" s="72">
        <v>17</v>
      </c>
    </row>
    <row r="22" spans="1:25" ht="15.75" thickBot="1">
      <c r="A22" s="231" t="s">
        <v>224</v>
      </c>
      <c r="B22" s="134" t="s">
        <v>203</v>
      </c>
      <c r="C22" s="134" t="s">
        <v>203</v>
      </c>
      <c r="D22" s="36"/>
      <c r="E22" s="157">
        <v>53</v>
      </c>
      <c r="F22" s="260" t="s">
        <v>259</v>
      </c>
      <c r="G22" s="134"/>
      <c r="H22" s="36">
        <v>14</v>
      </c>
      <c r="I22" s="234">
        <v>180</v>
      </c>
      <c r="J22" s="54">
        <v>20</v>
      </c>
      <c r="K22" s="36">
        <v>4</v>
      </c>
      <c r="L22" s="72">
        <v>18</v>
      </c>
      <c r="M22" s="4"/>
      <c r="N22" s="231" t="s">
        <v>288</v>
      </c>
      <c r="O22" s="162" t="s">
        <v>203</v>
      </c>
      <c r="P22" s="162" t="s">
        <v>203</v>
      </c>
      <c r="Q22" s="36"/>
      <c r="R22" s="157">
        <v>53</v>
      </c>
      <c r="S22" s="36">
        <v>15.5</v>
      </c>
      <c r="T22" s="143">
        <v>15</v>
      </c>
      <c r="U22" s="36">
        <v>14</v>
      </c>
      <c r="V22" s="234">
        <v>160</v>
      </c>
      <c r="W22" s="87"/>
      <c r="X22" s="96">
        <v>7</v>
      </c>
      <c r="Y22" s="72">
        <v>18</v>
      </c>
    </row>
    <row r="23" spans="1:25" ht="15.75" thickBot="1">
      <c r="A23" s="228" t="s">
        <v>225</v>
      </c>
      <c r="B23" s="234">
        <v>8.6999999999999993</v>
      </c>
      <c r="C23" s="134" t="s">
        <v>203</v>
      </c>
      <c r="D23" s="36"/>
      <c r="E23" s="157">
        <v>52</v>
      </c>
      <c r="F23" s="261" t="s">
        <v>258</v>
      </c>
      <c r="G23" s="134"/>
      <c r="H23" s="38"/>
      <c r="I23" s="234">
        <v>182</v>
      </c>
      <c r="J23" s="38"/>
      <c r="K23" s="62"/>
      <c r="L23" s="72">
        <v>19</v>
      </c>
      <c r="M23" s="4"/>
      <c r="N23" s="228" t="s">
        <v>346</v>
      </c>
      <c r="O23" s="234">
        <v>9.3000000000000007</v>
      </c>
      <c r="P23" s="162" t="s">
        <v>203</v>
      </c>
      <c r="Q23" s="36"/>
      <c r="R23" s="157">
        <v>52</v>
      </c>
      <c r="S23" s="36">
        <v>16.2</v>
      </c>
      <c r="T23" s="162"/>
      <c r="U23" s="38"/>
      <c r="V23" s="234">
        <v>162</v>
      </c>
      <c r="W23" s="87">
        <v>20</v>
      </c>
      <c r="X23" s="99"/>
      <c r="Y23" s="72">
        <v>19</v>
      </c>
    </row>
    <row r="24" spans="1:25" ht="15.75" thickBot="1">
      <c r="A24" s="231" t="s">
        <v>226</v>
      </c>
      <c r="B24" s="134" t="s">
        <v>203</v>
      </c>
      <c r="C24" s="134" t="s">
        <v>203</v>
      </c>
      <c r="D24" s="36"/>
      <c r="E24" s="157">
        <v>51</v>
      </c>
      <c r="F24" s="261" t="s">
        <v>257</v>
      </c>
      <c r="G24" s="140">
        <v>5</v>
      </c>
      <c r="H24" s="37">
        <v>15</v>
      </c>
      <c r="I24" s="235">
        <v>184</v>
      </c>
      <c r="J24" s="58">
        <v>21</v>
      </c>
      <c r="K24" s="37">
        <v>5</v>
      </c>
      <c r="L24" s="72">
        <v>20</v>
      </c>
      <c r="M24" s="4"/>
      <c r="N24" s="231" t="s">
        <v>347</v>
      </c>
      <c r="O24" s="162" t="s">
        <v>203</v>
      </c>
      <c r="P24" s="162" t="s">
        <v>203</v>
      </c>
      <c r="Q24" s="36"/>
      <c r="R24" s="157">
        <v>51</v>
      </c>
      <c r="S24" s="37">
        <v>16.899999999999999</v>
      </c>
      <c r="T24" s="144">
        <v>16</v>
      </c>
      <c r="U24" s="37">
        <v>15</v>
      </c>
      <c r="V24" s="235">
        <v>164</v>
      </c>
      <c r="W24" s="87"/>
      <c r="X24" s="97">
        <v>8</v>
      </c>
      <c r="Y24" s="72">
        <v>20</v>
      </c>
    </row>
    <row r="25" spans="1:25" ht="15.75" thickBot="1">
      <c r="A25" s="228" t="s">
        <v>227</v>
      </c>
      <c r="B25" s="234">
        <v>8.8000000000000007</v>
      </c>
      <c r="C25" s="234">
        <v>4.9000000000000004</v>
      </c>
      <c r="D25" s="37"/>
      <c r="E25" s="157">
        <v>50</v>
      </c>
      <c r="F25" s="261" t="s">
        <v>256</v>
      </c>
      <c r="G25" s="134"/>
      <c r="H25" s="38"/>
      <c r="I25" s="234">
        <v>186</v>
      </c>
      <c r="J25" s="38"/>
      <c r="K25" s="38"/>
      <c r="L25" s="72">
        <v>21</v>
      </c>
      <c r="M25" s="4"/>
      <c r="N25" s="228" t="s">
        <v>348</v>
      </c>
      <c r="O25" s="234">
        <v>9.4</v>
      </c>
      <c r="P25" s="234">
        <v>5.2</v>
      </c>
      <c r="Q25" s="37"/>
      <c r="R25" s="157">
        <v>50</v>
      </c>
      <c r="S25" s="36">
        <v>17.5</v>
      </c>
      <c r="T25" s="162"/>
      <c r="U25" s="38"/>
      <c r="V25" s="234">
        <v>166</v>
      </c>
      <c r="W25" s="46" t="s">
        <v>206</v>
      </c>
      <c r="X25" s="31"/>
      <c r="Y25" s="72">
        <v>21</v>
      </c>
    </row>
    <row r="26" spans="1:25" ht="15.75" thickBot="1">
      <c r="A26" s="231" t="s">
        <v>286</v>
      </c>
      <c r="B26" s="134" t="s">
        <v>203</v>
      </c>
      <c r="C26" s="134" t="s">
        <v>203</v>
      </c>
      <c r="D26" s="36"/>
      <c r="E26" s="157">
        <v>49</v>
      </c>
      <c r="F26" s="260" t="s">
        <v>255</v>
      </c>
      <c r="G26" s="134"/>
      <c r="H26" s="36">
        <v>16</v>
      </c>
      <c r="I26" s="234">
        <v>188</v>
      </c>
      <c r="J26" s="54">
        <v>22</v>
      </c>
      <c r="K26" s="36">
        <v>6</v>
      </c>
      <c r="L26" s="72">
        <v>22</v>
      </c>
      <c r="M26" s="4"/>
      <c r="N26" s="231" t="s">
        <v>243</v>
      </c>
      <c r="O26" s="162" t="s">
        <v>203</v>
      </c>
      <c r="P26" s="162" t="s">
        <v>203</v>
      </c>
      <c r="Q26" s="36"/>
      <c r="R26" s="157">
        <v>49</v>
      </c>
      <c r="S26" s="36">
        <v>18.100000000000001</v>
      </c>
      <c r="T26" s="143">
        <v>17</v>
      </c>
      <c r="U26" s="36">
        <v>16</v>
      </c>
      <c r="V26" s="234">
        <v>168</v>
      </c>
      <c r="W26" s="87"/>
      <c r="X26" s="96">
        <v>9</v>
      </c>
      <c r="Y26" s="72">
        <v>22</v>
      </c>
    </row>
    <row r="27" spans="1:25" ht="15.75" thickBot="1">
      <c r="A27" s="231" t="s">
        <v>228</v>
      </c>
      <c r="B27" s="134" t="s">
        <v>203</v>
      </c>
      <c r="C27" s="134" t="s">
        <v>203</v>
      </c>
      <c r="D27" s="36"/>
      <c r="E27" s="157">
        <v>48</v>
      </c>
      <c r="F27" s="260" t="s">
        <v>254</v>
      </c>
      <c r="G27" s="140">
        <v>6</v>
      </c>
      <c r="H27" s="38"/>
      <c r="I27" s="234">
        <v>190</v>
      </c>
      <c r="J27" s="38"/>
      <c r="K27" s="38"/>
      <c r="L27" s="72">
        <v>23</v>
      </c>
      <c r="M27" s="4"/>
      <c r="N27" s="231" t="s">
        <v>290</v>
      </c>
      <c r="O27" s="162" t="s">
        <v>203</v>
      </c>
      <c r="P27" s="162" t="s">
        <v>203</v>
      </c>
      <c r="Q27" s="36"/>
      <c r="R27" s="157">
        <v>48</v>
      </c>
      <c r="S27" s="36">
        <v>18.7</v>
      </c>
      <c r="T27" s="162"/>
      <c r="U27" s="38"/>
      <c r="V27" s="234">
        <v>170</v>
      </c>
      <c r="W27" s="46" t="s">
        <v>74</v>
      </c>
      <c r="X27" s="31"/>
      <c r="Y27" s="72">
        <v>23</v>
      </c>
    </row>
    <row r="28" spans="1:25" ht="15.75" thickBot="1">
      <c r="A28" s="228" t="s">
        <v>331</v>
      </c>
      <c r="B28" s="234">
        <v>8.9</v>
      </c>
      <c r="C28" s="134" t="s">
        <v>203</v>
      </c>
      <c r="D28" s="36"/>
      <c r="E28" s="157">
        <v>47</v>
      </c>
      <c r="F28" s="260" t="s">
        <v>253</v>
      </c>
      <c r="G28" s="134"/>
      <c r="H28" s="36">
        <v>17</v>
      </c>
      <c r="I28" s="234">
        <v>192</v>
      </c>
      <c r="J28" s="54">
        <v>23</v>
      </c>
      <c r="K28" s="36">
        <v>7</v>
      </c>
      <c r="L28" s="72">
        <v>24</v>
      </c>
      <c r="M28" s="4"/>
      <c r="N28" s="228" t="s">
        <v>244</v>
      </c>
      <c r="O28" s="234">
        <v>9.5</v>
      </c>
      <c r="P28" s="162" t="s">
        <v>203</v>
      </c>
      <c r="Q28" s="36"/>
      <c r="R28" s="157">
        <v>47</v>
      </c>
      <c r="S28" s="36">
        <v>19.3</v>
      </c>
      <c r="T28" s="143">
        <v>18</v>
      </c>
      <c r="U28" s="36">
        <v>17</v>
      </c>
      <c r="V28" s="234">
        <v>172</v>
      </c>
      <c r="W28" s="87"/>
      <c r="X28" s="96">
        <v>10</v>
      </c>
      <c r="Y28" s="72">
        <v>24</v>
      </c>
    </row>
    <row r="29" spans="1:25" ht="15.75" thickBot="1">
      <c r="A29" s="231" t="s">
        <v>229</v>
      </c>
      <c r="B29" s="134" t="s">
        <v>203</v>
      </c>
      <c r="C29" s="134" t="s">
        <v>203</v>
      </c>
      <c r="D29" s="36"/>
      <c r="E29" s="157">
        <v>46</v>
      </c>
      <c r="F29" s="260" t="s">
        <v>252</v>
      </c>
      <c r="G29" s="134"/>
      <c r="H29" s="38"/>
      <c r="I29" s="234">
        <v>194</v>
      </c>
      <c r="J29" s="38"/>
      <c r="K29" s="62"/>
      <c r="L29" s="72">
        <v>25</v>
      </c>
      <c r="M29" s="4"/>
      <c r="N29" s="231" t="s">
        <v>291</v>
      </c>
      <c r="O29" s="162" t="s">
        <v>203</v>
      </c>
      <c r="P29" s="162" t="s">
        <v>203</v>
      </c>
      <c r="Q29" s="36"/>
      <c r="R29" s="157">
        <v>46</v>
      </c>
      <c r="S29" s="36">
        <v>19.899999999999999</v>
      </c>
      <c r="T29" s="162"/>
      <c r="U29" s="38"/>
      <c r="V29" s="234">
        <v>174</v>
      </c>
      <c r="W29" s="46" t="s">
        <v>205</v>
      </c>
      <c r="X29" s="99"/>
      <c r="Y29" s="72">
        <v>25</v>
      </c>
    </row>
    <row r="30" spans="1:25" ht="15.75" thickBot="1">
      <c r="A30" s="228" t="s">
        <v>332</v>
      </c>
      <c r="B30" s="134" t="s">
        <v>203</v>
      </c>
      <c r="C30" s="234">
        <v>5</v>
      </c>
      <c r="D30" s="36"/>
      <c r="E30" s="157">
        <v>45</v>
      </c>
      <c r="F30" s="261" t="s">
        <v>251</v>
      </c>
      <c r="G30" s="140">
        <v>7</v>
      </c>
      <c r="H30" s="36">
        <v>18</v>
      </c>
      <c r="I30" s="235">
        <v>196</v>
      </c>
      <c r="J30" s="54">
        <v>24</v>
      </c>
      <c r="K30" s="36">
        <v>8</v>
      </c>
      <c r="L30" s="72">
        <v>26</v>
      </c>
      <c r="M30" s="4"/>
      <c r="N30" s="228" t="s">
        <v>245</v>
      </c>
      <c r="O30" s="234">
        <v>9.6</v>
      </c>
      <c r="P30" s="234">
        <v>5.3</v>
      </c>
      <c r="Q30" s="36"/>
      <c r="R30" s="157">
        <v>45</v>
      </c>
      <c r="S30" s="36">
        <v>20.5</v>
      </c>
      <c r="T30" s="143">
        <v>19</v>
      </c>
      <c r="U30" s="36">
        <v>18</v>
      </c>
      <c r="V30" s="235">
        <v>176</v>
      </c>
      <c r="W30" s="87"/>
      <c r="X30" s="96">
        <v>11</v>
      </c>
      <c r="Y30" s="72">
        <v>26</v>
      </c>
    </row>
    <row r="31" spans="1:25" ht="15.75" thickBot="1">
      <c r="A31" s="228" t="s">
        <v>230</v>
      </c>
      <c r="B31" s="234">
        <v>9</v>
      </c>
      <c r="C31" s="134" t="s">
        <v>203</v>
      </c>
      <c r="D31" s="36"/>
      <c r="E31" s="157">
        <v>44</v>
      </c>
      <c r="F31" s="260" t="s">
        <v>296</v>
      </c>
      <c r="G31" s="134"/>
      <c r="H31" s="38"/>
      <c r="I31" s="234">
        <v>198</v>
      </c>
      <c r="J31" s="38"/>
      <c r="K31" s="38"/>
      <c r="L31" s="72">
        <v>27</v>
      </c>
      <c r="M31" s="4"/>
      <c r="N31" s="228" t="s">
        <v>292</v>
      </c>
      <c r="O31" s="162" t="s">
        <v>203</v>
      </c>
      <c r="P31" s="162" t="s">
        <v>203</v>
      </c>
      <c r="Q31" s="36"/>
      <c r="R31" s="157">
        <v>44</v>
      </c>
      <c r="S31" s="36">
        <v>21.1</v>
      </c>
      <c r="T31" s="162"/>
      <c r="U31" s="38"/>
      <c r="V31" s="234">
        <v>178</v>
      </c>
      <c r="W31" s="38" t="s">
        <v>72</v>
      </c>
      <c r="X31" s="31"/>
      <c r="Y31" s="72">
        <v>27</v>
      </c>
    </row>
    <row r="32" spans="1:25" ht="15.75" thickBot="1">
      <c r="A32" s="231" t="s">
        <v>287</v>
      </c>
      <c r="B32" s="134" t="s">
        <v>203</v>
      </c>
      <c r="C32" s="134" t="s">
        <v>203</v>
      </c>
      <c r="D32" s="36"/>
      <c r="E32" s="157">
        <v>43</v>
      </c>
      <c r="F32" s="260" t="s">
        <v>248</v>
      </c>
      <c r="G32" s="134"/>
      <c r="H32" s="36">
        <v>19</v>
      </c>
      <c r="I32" s="234">
        <v>200</v>
      </c>
      <c r="J32" s="54">
        <v>25</v>
      </c>
      <c r="K32" s="36">
        <v>9</v>
      </c>
      <c r="L32" s="72">
        <v>28</v>
      </c>
      <c r="M32" s="4"/>
      <c r="N32" s="231" t="s">
        <v>246</v>
      </c>
      <c r="O32" s="235">
        <v>9.6999999999999993</v>
      </c>
      <c r="P32" s="162" t="s">
        <v>203</v>
      </c>
      <c r="Q32" s="36"/>
      <c r="R32" s="157">
        <v>43</v>
      </c>
      <c r="S32" s="36">
        <v>21.7</v>
      </c>
      <c r="T32" s="143">
        <v>20</v>
      </c>
      <c r="U32" s="36">
        <v>19</v>
      </c>
      <c r="V32" s="234">
        <v>180</v>
      </c>
      <c r="W32" s="87"/>
      <c r="X32" s="70">
        <v>12</v>
      </c>
      <c r="Y32" s="72">
        <v>28</v>
      </c>
    </row>
    <row r="33" spans="1:25" ht="15.75" thickBot="1">
      <c r="A33" s="228" t="s">
        <v>231</v>
      </c>
      <c r="B33" s="234">
        <v>9.1</v>
      </c>
      <c r="C33" s="134" t="s">
        <v>203</v>
      </c>
      <c r="D33" s="36"/>
      <c r="E33" s="157">
        <v>42</v>
      </c>
      <c r="F33" s="261" t="s">
        <v>293</v>
      </c>
      <c r="G33" s="134"/>
      <c r="H33" s="38"/>
      <c r="I33" s="234">
        <v>202</v>
      </c>
      <c r="J33" s="38"/>
      <c r="K33" s="38"/>
      <c r="L33" s="72">
        <v>29</v>
      </c>
      <c r="M33" s="4"/>
      <c r="N33" s="228" t="s">
        <v>293</v>
      </c>
      <c r="O33" s="162" t="s">
        <v>203</v>
      </c>
      <c r="P33" s="162" t="s">
        <v>203</v>
      </c>
      <c r="Q33" s="36"/>
      <c r="R33" s="157">
        <v>42</v>
      </c>
      <c r="S33" s="36">
        <v>22.3</v>
      </c>
      <c r="T33" s="162"/>
      <c r="U33" s="38"/>
      <c r="V33" s="234">
        <v>182</v>
      </c>
      <c r="W33" s="38" t="s">
        <v>204</v>
      </c>
      <c r="X33" s="31"/>
      <c r="Y33" s="72">
        <v>29</v>
      </c>
    </row>
    <row r="34" spans="1:25" ht="15.75" thickBot="1">
      <c r="A34" s="228" t="s">
        <v>333</v>
      </c>
      <c r="B34" s="134" t="s">
        <v>203</v>
      </c>
      <c r="C34" s="134" t="s">
        <v>203</v>
      </c>
      <c r="D34" s="36"/>
      <c r="E34" s="157">
        <v>41</v>
      </c>
      <c r="F34" s="260" t="s">
        <v>245</v>
      </c>
      <c r="G34" s="140">
        <v>8</v>
      </c>
      <c r="H34" s="37">
        <v>20</v>
      </c>
      <c r="I34" s="234">
        <v>204</v>
      </c>
      <c r="J34" s="58">
        <v>26</v>
      </c>
      <c r="K34" s="37">
        <v>10</v>
      </c>
      <c r="L34" s="72">
        <v>30</v>
      </c>
      <c r="M34" s="4"/>
      <c r="N34" s="228" t="s">
        <v>247</v>
      </c>
      <c r="O34" s="234">
        <v>9.8000000000000007</v>
      </c>
      <c r="P34" s="162" t="s">
        <v>203</v>
      </c>
      <c r="Q34" s="36"/>
      <c r="R34" s="157">
        <v>41</v>
      </c>
      <c r="S34" s="37">
        <v>22.9</v>
      </c>
      <c r="T34" s="144">
        <v>21</v>
      </c>
      <c r="U34" s="37">
        <v>20</v>
      </c>
      <c r="V34" s="234">
        <v>184</v>
      </c>
      <c r="W34" s="88"/>
      <c r="X34" s="97">
        <v>13</v>
      </c>
      <c r="Y34" s="72">
        <v>30</v>
      </c>
    </row>
    <row r="35" spans="1:25" ht="15.75" thickBot="1">
      <c r="A35" s="228" t="s">
        <v>232</v>
      </c>
      <c r="B35" s="234">
        <v>9.1999999999999993</v>
      </c>
      <c r="C35" s="234">
        <v>5.0999999999999996</v>
      </c>
      <c r="D35" s="37"/>
      <c r="E35" s="157">
        <v>40</v>
      </c>
      <c r="F35" s="261" t="s">
        <v>244</v>
      </c>
      <c r="G35" s="134"/>
      <c r="H35" s="38"/>
      <c r="I35" s="234">
        <v>206</v>
      </c>
      <c r="J35" s="38"/>
      <c r="K35" s="62"/>
      <c r="L35" s="72">
        <v>31</v>
      </c>
      <c r="M35" s="10"/>
      <c r="N35" s="228" t="s">
        <v>294</v>
      </c>
      <c r="O35" s="162" t="s">
        <v>203</v>
      </c>
      <c r="P35" s="234">
        <v>5.4</v>
      </c>
      <c r="Q35" s="37"/>
      <c r="R35" s="157">
        <v>40</v>
      </c>
      <c r="S35" s="36">
        <v>23.5</v>
      </c>
      <c r="T35" s="162"/>
      <c r="U35" s="38"/>
      <c r="V35" s="234">
        <v>186</v>
      </c>
      <c r="W35" s="46"/>
      <c r="X35" s="99"/>
      <c r="Y35" s="72">
        <v>31</v>
      </c>
    </row>
    <row r="36" spans="1:25" ht="15.75" thickBot="1">
      <c r="A36" s="228" t="s">
        <v>234</v>
      </c>
      <c r="B36" s="134" t="s">
        <v>203</v>
      </c>
      <c r="C36" s="134" t="s">
        <v>203</v>
      </c>
      <c r="D36" s="36"/>
      <c r="E36" s="157">
        <v>39</v>
      </c>
      <c r="F36" s="260" t="s">
        <v>243</v>
      </c>
      <c r="G36" s="134"/>
      <c r="H36" s="36">
        <v>21</v>
      </c>
      <c r="I36" s="234">
        <v>207</v>
      </c>
      <c r="J36" s="54">
        <v>27</v>
      </c>
      <c r="K36" s="36">
        <v>11</v>
      </c>
      <c r="L36" s="72">
        <v>32</v>
      </c>
      <c r="M36" s="10"/>
      <c r="N36" s="228" t="s">
        <v>295</v>
      </c>
      <c r="O36" s="234">
        <v>9.9</v>
      </c>
      <c r="P36" s="162" t="s">
        <v>203</v>
      </c>
      <c r="Q36" s="36"/>
      <c r="R36" s="157">
        <v>39</v>
      </c>
      <c r="S36" s="36">
        <v>24.1</v>
      </c>
      <c r="T36" s="143">
        <v>22</v>
      </c>
      <c r="U36" s="36">
        <v>21</v>
      </c>
      <c r="V36" s="234">
        <v>188</v>
      </c>
      <c r="W36" s="87">
        <v>26</v>
      </c>
      <c r="X36" s="96">
        <v>14</v>
      </c>
      <c r="Y36" s="72">
        <v>32</v>
      </c>
    </row>
    <row r="37" spans="1:25" ht="15.75" thickBot="1">
      <c r="A37" s="228" t="s">
        <v>236</v>
      </c>
      <c r="B37" s="234">
        <v>9.3000000000000007</v>
      </c>
      <c r="C37" s="134" t="s">
        <v>203</v>
      </c>
      <c r="D37" s="36"/>
      <c r="E37" s="157">
        <v>38</v>
      </c>
      <c r="F37" s="261" t="s">
        <v>242</v>
      </c>
      <c r="G37" s="134"/>
      <c r="H37" s="38"/>
      <c r="I37" s="234">
        <v>208</v>
      </c>
      <c r="J37" s="38"/>
      <c r="K37" s="38"/>
      <c r="L37" s="72">
        <v>33</v>
      </c>
      <c r="M37" s="10"/>
      <c r="N37" s="228" t="s">
        <v>296</v>
      </c>
      <c r="O37" s="162" t="s">
        <v>203</v>
      </c>
      <c r="P37" s="162" t="s">
        <v>203</v>
      </c>
      <c r="Q37" s="36"/>
      <c r="R37" s="157">
        <v>38</v>
      </c>
      <c r="S37" s="36">
        <v>24.7</v>
      </c>
      <c r="T37" s="162"/>
      <c r="U37" s="38"/>
      <c r="V37" s="235">
        <v>190</v>
      </c>
      <c r="W37" s="46"/>
      <c r="X37" s="99"/>
      <c r="Y37" s="72">
        <v>33</v>
      </c>
    </row>
    <row r="38" spans="1:25" ht="15.75" thickBot="1">
      <c r="A38" s="231" t="s">
        <v>238</v>
      </c>
      <c r="B38" s="134" t="s">
        <v>203</v>
      </c>
      <c r="C38" s="134" t="s">
        <v>203</v>
      </c>
      <c r="D38" s="36"/>
      <c r="E38" s="157">
        <v>37</v>
      </c>
      <c r="F38" s="260" t="s">
        <v>241</v>
      </c>
      <c r="G38" s="135">
        <v>9</v>
      </c>
      <c r="H38" s="36">
        <v>22</v>
      </c>
      <c r="I38" s="234">
        <v>209</v>
      </c>
      <c r="J38" s="54">
        <v>28</v>
      </c>
      <c r="K38" s="36"/>
      <c r="L38" s="72">
        <v>34</v>
      </c>
      <c r="M38" s="10"/>
      <c r="N38" s="231" t="s">
        <v>297</v>
      </c>
      <c r="O38" s="234">
        <v>10</v>
      </c>
      <c r="P38" s="162" t="s">
        <v>203</v>
      </c>
      <c r="Q38" s="36"/>
      <c r="R38" s="157">
        <v>37</v>
      </c>
      <c r="S38" s="36">
        <v>25.3</v>
      </c>
      <c r="T38" s="143">
        <v>23</v>
      </c>
      <c r="U38" s="36">
        <v>22</v>
      </c>
      <c r="V38" s="234">
        <v>192</v>
      </c>
      <c r="W38" s="87"/>
      <c r="X38" s="96">
        <v>15</v>
      </c>
      <c r="Y38" s="72">
        <v>34</v>
      </c>
    </row>
    <row r="39" spans="1:25" ht="15.75" thickBot="1">
      <c r="A39" s="228" t="s">
        <v>239</v>
      </c>
      <c r="B39" s="234">
        <v>9.4</v>
      </c>
      <c r="C39" s="234">
        <v>5.2</v>
      </c>
      <c r="D39" s="36"/>
      <c r="E39" s="157">
        <v>36</v>
      </c>
      <c r="F39" s="261" t="s">
        <v>240</v>
      </c>
      <c r="G39" s="134"/>
      <c r="H39" s="38"/>
      <c r="I39" s="234">
        <v>210</v>
      </c>
      <c r="J39" s="38"/>
      <c r="K39" s="39">
        <v>12</v>
      </c>
      <c r="L39" s="72">
        <v>35</v>
      </c>
      <c r="M39" s="10"/>
      <c r="N39" s="228" t="s">
        <v>298</v>
      </c>
      <c r="O39" s="162" t="s">
        <v>203</v>
      </c>
      <c r="P39" s="234">
        <v>5.5</v>
      </c>
      <c r="Q39" s="36"/>
      <c r="R39" s="157">
        <v>36</v>
      </c>
      <c r="S39" s="36">
        <v>25.9</v>
      </c>
      <c r="T39" s="162"/>
      <c r="U39" s="38"/>
      <c r="V39" s="235">
        <v>194</v>
      </c>
      <c r="W39" s="46" t="s">
        <v>67</v>
      </c>
      <c r="X39" s="99"/>
      <c r="Y39" s="72">
        <v>35</v>
      </c>
    </row>
    <row r="40" spans="1:25" ht="15.75" thickBot="1">
      <c r="A40" s="231" t="s">
        <v>240</v>
      </c>
      <c r="B40" s="134" t="s">
        <v>203</v>
      </c>
      <c r="C40" s="134" t="s">
        <v>203</v>
      </c>
      <c r="D40" s="36"/>
      <c r="E40" s="157">
        <v>35</v>
      </c>
      <c r="F40" s="260" t="s">
        <v>239</v>
      </c>
      <c r="G40" s="134"/>
      <c r="H40" s="36">
        <v>23</v>
      </c>
      <c r="I40" s="234">
        <v>211</v>
      </c>
      <c r="J40" s="54">
        <v>29</v>
      </c>
      <c r="K40" s="36"/>
      <c r="L40" s="72">
        <v>36</v>
      </c>
      <c r="M40" s="10"/>
      <c r="N40" s="231" t="s">
        <v>252</v>
      </c>
      <c r="O40" s="234">
        <v>10.1</v>
      </c>
      <c r="P40" s="162" t="s">
        <v>203</v>
      </c>
      <c r="Q40" s="36"/>
      <c r="R40" s="157">
        <v>35</v>
      </c>
      <c r="S40" s="36">
        <v>26.5</v>
      </c>
      <c r="T40" s="143">
        <v>24</v>
      </c>
      <c r="U40" s="36">
        <v>23</v>
      </c>
      <c r="V40" s="234">
        <v>196</v>
      </c>
      <c r="W40" s="87"/>
      <c r="X40" s="96">
        <v>16</v>
      </c>
      <c r="Y40" s="72">
        <v>36</v>
      </c>
    </row>
    <row r="41" spans="1:25" ht="15.75" thickBot="1">
      <c r="A41" s="228" t="s">
        <v>241</v>
      </c>
      <c r="B41" s="234">
        <v>9.5</v>
      </c>
      <c r="C41" s="134" t="s">
        <v>203</v>
      </c>
      <c r="D41" s="36"/>
      <c r="E41" s="157">
        <v>34</v>
      </c>
      <c r="F41" s="261" t="s">
        <v>238</v>
      </c>
      <c r="G41" s="134"/>
      <c r="H41" s="38"/>
      <c r="I41" s="234">
        <v>212</v>
      </c>
      <c r="J41" s="38"/>
      <c r="K41" s="62"/>
      <c r="L41" s="72">
        <v>37</v>
      </c>
      <c r="M41" s="10"/>
      <c r="N41" s="228" t="s">
        <v>253</v>
      </c>
      <c r="O41" s="162" t="s">
        <v>203</v>
      </c>
      <c r="P41" s="162" t="s">
        <v>203</v>
      </c>
      <c r="Q41" s="36"/>
      <c r="R41" s="157">
        <v>34</v>
      </c>
      <c r="S41" s="36">
        <v>27.1</v>
      </c>
      <c r="T41" s="162"/>
      <c r="U41" s="38"/>
      <c r="V41" s="235">
        <v>197</v>
      </c>
      <c r="W41" s="46"/>
      <c r="X41" s="99"/>
      <c r="Y41" s="72">
        <v>37</v>
      </c>
    </row>
    <row r="42" spans="1:25" ht="15.75" thickBot="1">
      <c r="A42" s="231" t="s">
        <v>242</v>
      </c>
      <c r="B42" s="134" t="s">
        <v>203</v>
      </c>
      <c r="C42" s="134" t="s">
        <v>203</v>
      </c>
      <c r="D42" s="36"/>
      <c r="E42" s="157">
        <v>33</v>
      </c>
      <c r="F42" s="260" t="s">
        <v>236</v>
      </c>
      <c r="G42" s="135">
        <v>10</v>
      </c>
      <c r="H42" s="36">
        <v>24</v>
      </c>
      <c r="I42" s="234">
        <v>213</v>
      </c>
      <c r="J42" s="54">
        <v>30</v>
      </c>
      <c r="K42" s="36">
        <v>13</v>
      </c>
      <c r="L42" s="72">
        <v>38</v>
      </c>
      <c r="M42" s="10"/>
      <c r="N42" s="231" t="s">
        <v>254</v>
      </c>
      <c r="O42" s="234">
        <v>10.199999999999999</v>
      </c>
      <c r="P42" s="162" t="s">
        <v>203</v>
      </c>
      <c r="Q42" s="36"/>
      <c r="R42" s="157">
        <v>33</v>
      </c>
      <c r="S42" s="36">
        <v>27.7</v>
      </c>
      <c r="T42" s="143">
        <v>25</v>
      </c>
      <c r="U42" s="36">
        <v>24</v>
      </c>
      <c r="V42" s="234">
        <v>198</v>
      </c>
      <c r="W42" s="87">
        <v>28</v>
      </c>
      <c r="X42" s="96">
        <v>17</v>
      </c>
      <c r="Y42" s="72">
        <v>38</v>
      </c>
    </row>
    <row r="43" spans="1:25" ht="15.75" thickBot="1">
      <c r="A43" s="228" t="s">
        <v>243</v>
      </c>
      <c r="B43" s="234">
        <v>9.6</v>
      </c>
      <c r="C43" s="234">
        <v>5.3</v>
      </c>
      <c r="D43" s="36"/>
      <c r="E43" s="157">
        <v>32</v>
      </c>
      <c r="F43" s="260" t="s">
        <v>234</v>
      </c>
      <c r="G43" s="134"/>
      <c r="H43" s="38"/>
      <c r="I43" s="234">
        <v>214</v>
      </c>
      <c r="J43" s="38"/>
      <c r="K43" s="38"/>
      <c r="L43" s="72">
        <v>39</v>
      </c>
      <c r="M43" s="10"/>
      <c r="N43" s="228" t="s">
        <v>255</v>
      </c>
      <c r="O43" s="162" t="s">
        <v>203</v>
      </c>
      <c r="P43" s="234">
        <v>5.6</v>
      </c>
      <c r="Q43" s="36"/>
      <c r="R43" s="157">
        <v>32</v>
      </c>
      <c r="S43" s="36">
        <v>28.3</v>
      </c>
      <c r="T43" s="162"/>
      <c r="U43" s="38"/>
      <c r="V43" s="234">
        <v>199</v>
      </c>
      <c r="W43" s="46"/>
      <c r="X43" s="99"/>
      <c r="Y43" s="72">
        <v>39</v>
      </c>
    </row>
    <row r="44" spans="1:25" ht="15.75" thickBot="1">
      <c r="A44" s="231" t="s">
        <v>244</v>
      </c>
      <c r="B44" s="134" t="s">
        <v>203</v>
      </c>
      <c r="C44" s="134" t="s">
        <v>203</v>
      </c>
      <c r="D44" s="36"/>
      <c r="E44" s="157">
        <v>31</v>
      </c>
      <c r="F44" s="260" t="s">
        <v>232</v>
      </c>
      <c r="G44" s="134"/>
      <c r="H44" s="37">
        <v>25</v>
      </c>
      <c r="I44" s="235">
        <v>215</v>
      </c>
      <c r="J44" s="58">
        <v>31</v>
      </c>
      <c r="K44" s="37"/>
      <c r="L44" s="72">
        <v>40</v>
      </c>
      <c r="M44" s="10"/>
      <c r="N44" s="231" t="s">
        <v>256</v>
      </c>
      <c r="O44" s="235">
        <v>10.3</v>
      </c>
      <c r="P44" s="162" t="s">
        <v>203</v>
      </c>
      <c r="Q44" s="36"/>
      <c r="R44" s="157">
        <v>31</v>
      </c>
      <c r="S44" s="37">
        <v>28.9</v>
      </c>
      <c r="T44" s="144">
        <v>26</v>
      </c>
      <c r="U44" s="37">
        <v>25</v>
      </c>
      <c r="V44" s="234">
        <v>200</v>
      </c>
      <c r="W44" s="88"/>
      <c r="X44" s="99"/>
      <c r="Y44" s="72">
        <v>40</v>
      </c>
    </row>
    <row r="45" spans="1:25" ht="15.75" thickBot="1">
      <c r="A45" s="228" t="s">
        <v>245</v>
      </c>
      <c r="B45" s="234">
        <v>9.6999999999999993</v>
      </c>
      <c r="C45" s="134" t="s">
        <v>203</v>
      </c>
      <c r="D45" s="37"/>
      <c r="E45" s="157">
        <v>30</v>
      </c>
      <c r="F45" s="260" t="s">
        <v>333</v>
      </c>
      <c r="G45" s="134"/>
      <c r="H45" s="38"/>
      <c r="I45" s="234">
        <v>216</v>
      </c>
      <c r="J45" s="38"/>
      <c r="K45" s="39">
        <v>14</v>
      </c>
      <c r="L45" s="72">
        <v>41</v>
      </c>
      <c r="M45" s="10"/>
      <c r="N45" s="228" t="s">
        <v>257</v>
      </c>
      <c r="O45" s="162" t="s">
        <v>203</v>
      </c>
      <c r="P45" s="162" t="s">
        <v>203</v>
      </c>
      <c r="Q45" s="37"/>
      <c r="R45" s="157">
        <v>30</v>
      </c>
      <c r="S45" s="36">
        <v>29.5</v>
      </c>
      <c r="T45" s="162"/>
      <c r="U45" s="38"/>
      <c r="V45" s="234">
        <v>201</v>
      </c>
      <c r="W45" s="46" t="s">
        <v>68</v>
      </c>
      <c r="X45" s="99" t="s">
        <v>73</v>
      </c>
      <c r="Y45" s="72">
        <v>41</v>
      </c>
    </row>
    <row r="46" spans="1:25" ht="15.75" thickBot="1">
      <c r="A46" s="231" t="s">
        <v>293</v>
      </c>
      <c r="B46" s="134" t="s">
        <v>203</v>
      </c>
      <c r="C46" s="134" t="s">
        <v>203</v>
      </c>
      <c r="D46" s="36"/>
      <c r="E46" s="157">
        <v>29</v>
      </c>
      <c r="F46" s="260" t="s">
        <v>231</v>
      </c>
      <c r="G46" s="135">
        <v>11</v>
      </c>
      <c r="H46" s="36">
        <v>26</v>
      </c>
      <c r="I46" s="236">
        <v>217</v>
      </c>
      <c r="J46" s="54">
        <v>32</v>
      </c>
      <c r="K46" s="36"/>
      <c r="L46" s="72">
        <v>42</v>
      </c>
      <c r="M46" s="10"/>
      <c r="N46" s="231" t="s">
        <v>258</v>
      </c>
      <c r="O46" s="235">
        <v>10.4</v>
      </c>
      <c r="P46" s="162" t="s">
        <v>203</v>
      </c>
      <c r="Q46" s="36"/>
      <c r="R46" s="157">
        <v>29</v>
      </c>
      <c r="S46" s="36">
        <v>30.1</v>
      </c>
      <c r="T46" s="143">
        <v>27</v>
      </c>
      <c r="U46" s="36">
        <v>26</v>
      </c>
      <c r="V46" s="234">
        <v>202</v>
      </c>
      <c r="W46" s="87"/>
      <c r="X46" s="99"/>
      <c r="Y46" s="72">
        <v>42</v>
      </c>
    </row>
    <row r="47" spans="1:25" ht="15.75" thickBot="1">
      <c r="A47" s="228" t="s">
        <v>248</v>
      </c>
      <c r="B47" s="234">
        <v>9.8000000000000007</v>
      </c>
      <c r="C47" s="234">
        <v>5.4</v>
      </c>
      <c r="D47" s="36"/>
      <c r="E47" s="157">
        <v>28</v>
      </c>
      <c r="F47" s="261" t="s">
        <v>287</v>
      </c>
      <c r="G47" s="134"/>
      <c r="H47" s="38"/>
      <c r="I47" s="234">
        <v>218</v>
      </c>
      <c r="J47" s="38"/>
      <c r="K47" s="62"/>
      <c r="L47" s="72">
        <v>43</v>
      </c>
      <c r="M47" s="10"/>
      <c r="N47" s="228" t="s">
        <v>259</v>
      </c>
      <c r="O47" s="162" t="s">
        <v>203</v>
      </c>
      <c r="P47" s="234">
        <v>5.7</v>
      </c>
      <c r="Q47" s="36"/>
      <c r="R47" s="157">
        <v>28</v>
      </c>
      <c r="S47" s="36">
        <v>30.7</v>
      </c>
      <c r="T47" s="162"/>
      <c r="U47" s="38"/>
      <c r="V47" s="235">
        <v>203</v>
      </c>
      <c r="W47" s="46"/>
      <c r="X47" s="99"/>
      <c r="Y47" s="72">
        <v>43</v>
      </c>
    </row>
    <row r="48" spans="1:25" ht="15.75" thickBot="1">
      <c r="A48" s="228" t="s">
        <v>296</v>
      </c>
      <c r="B48" s="134" t="s">
        <v>203</v>
      </c>
      <c r="C48" s="134" t="s">
        <v>203</v>
      </c>
      <c r="D48" s="36"/>
      <c r="E48" s="157">
        <v>27</v>
      </c>
      <c r="F48" s="260" t="s">
        <v>230</v>
      </c>
      <c r="G48" s="134"/>
      <c r="H48" s="36">
        <v>27</v>
      </c>
      <c r="I48" s="234">
        <v>219</v>
      </c>
      <c r="J48" s="54">
        <v>33</v>
      </c>
      <c r="K48" s="36">
        <v>15</v>
      </c>
      <c r="L48" s="72">
        <v>44</v>
      </c>
      <c r="M48" s="10"/>
      <c r="N48" s="228" t="s">
        <v>260</v>
      </c>
      <c r="O48" s="234">
        <v>10.5</v>
      </c>
      <c r="P48" s="162" t="s">
        <v>203</v>
      </c>
      <c r="Q48" s="36"/>
      <c r="R48" s="157">
        <v>27</v>
      </c>
      <c r="S48" s="36">
        <v>31.3</v>
      </c>
      <c r="T48" s="143">
        <v>28</v>
      </c>
      <c r="U48" s="36">
        <v>27</v>
      </c>
      <c r="V48" s="234">
        <v>204</v>
      </c>
      <c r="W48" s="87">
        <v>30</v>
      </c>
      <c r="X48" s="96">
        <v>19</v>
      </c>
      <c r="Y48" s="72">
        <v>44</v>
      </c>
    </row>
    <row r="49" spans="1:25" ht="15.75" thickBot="1">
      <c r="A49" s="231" t="s">
        <v>251</v>
      </c>
      <c r="B49" s="235">
        <v>9.9</v>
      </c>
      <c r="C49" s="134" t="s">
        <v>203</v>
      </c>
      <c r="D49" s="36"/>
      <c r="E49" s="157">
        <v>26</v>
      </c>
      <c r="F49" s="260" t="s">
        <v>332</v>
      </c>
      <c r="G49" s="134"/>
      <c r="H49" s="38"/>
      <c r="I49" s="234">
        <v>220</v>
      </c>
      <c r="J49" s="38"/>
      <c r="K49" s="62"/>
      <c r="L49" s="72">
        <v>45</v>
      </c>
      <c r="M49" s="10"/>
      <c r="N49" s="231" t="s">
        <v>261</v>
      </c>
      <c r="O49" s="162" t="s">
        <v>203</v>
      </c>
      <c r="P49" s="162" t="s">
        <v>203</v>
      </c>
      <c r="Q49" s="36"/>
      <c r="R49" s="157">
        <v>26</v>
      </c>
      <c r="S49" s="36">
        <v>31.9</v>
      </c>
      <c r="T49" s="162"/>
      <c r="U49" s="38"/>
      <c r="V49" s="234">
        <v>205</v>
      </c>
      <c r="W49" s="46"/>
      <c r="X49" s="99"/>
      <c r="Y49" s="72">
        <v>45</v>
      </c>
    </row>
    <row r="50" spans="1:25" ht="15.75" thickBot="1">
      <c r="A50" s="228" t="s">
        <v>252</v>
      </c>
      <c r="B50" s="134" t="s">
        <v>203</v>
      </c>
      <c r="C50" s="134" t="s">
        <v>203</v>
      </c>
      <c r="D50" s="36"/>
      <c r="E50" s="157">
        <v>25</v>
      </c>
      <c r="F50" s="261" t="s">
        <v>229</v>
      </c>
      <c r="G50" s="135">
        <v>12</v>
      </c>
      <c r="H50" s="36">
        <v>28</v>
      </c>
      <c r="I50" s="234">
        <v>221</v>
      </c>
      <c r="J50" s="54"/>
      <c r="K50" s="36"/>
      <c r="L50" s="72">
        <v>46</v>
      </c>
      <c r="M50" s="10"/>
      <c r="N50" s="228" t="s">
        <v>262</v>
      </c>
      <c r="O50" s="234">
        <v>10.6</v>
      </c>
      <c r="P50" s="162" t="s">
        <v>203</v>
      </c>
      <c r="Q50" s="36"/>
      <c r="R50" s="157">
        <v>25</v>
      </c>
      <c r="S50" s="36">
        <v>32.5</v>
      </c>
      <c r="T50" s="162"/>
      <c r="U50" s="36">
        <v>28</v>
      </c>
      <c r="V50" s="234">
        <v>206</v>
      </c>
      <c r="W50" s="87"/>
      <c r="X50" s="99"/>
      <c r="Y50" s="72">
        <v>46</v>
      </c>
    </row>
    <row r="51" spans="1:25" ht="15.75" thickBot="1">
      <c r="A51" s="228" t="s">
        <v>253</v>
      </c>
      <c r="B51" s="234">
        <v>10</v>
      </c>
      <c r="C51" s="234">
        <v>5.5</v>
      </c>
      <c r="D51" s="36"/>
      <c r="E51" s="157">
        <v>24</v>
      </c>
      <c r="F51" s="260" t="s">
        <v>331</v>
      </c>
      <c r="G51" s="134"/>
      <c r="H51" s="38"/>
      <c r="I51" s="234">
        <v>222</v>
      </c>
      <c r="J51" s="38" t="s">
        <v>199</v>
      </c>
      <c r="K51" s="264">
        <v>16</v>
      </c>
      <c r="L51" s="72">
        <v>47</v>
      </c>
      <c r="M51" s="10"/>
      <c r="N51" s="228" t="s">
        <v>301</v>
      </c>
      <c r="O51" s="162" t="s">
        <v>203</v>
      </c>
      <c r="P51" s="234">
        <v>5.8</v>
      </c>
      <c r="Q51" s="36"/>
      <c r="R51" s="157">
        <v>24</v>
      </c>
      <c r="S51" s="36">
        <v>33.1</v>
      </c>
      <c r="T51" s="143">
        <v>29</v>
      </c>
      <c r="U51" s="38"/>
      <c r="V51" s="234">
        <v>207</v>
      </c>
      <c r="W51" s="46" t="s">
        <v>69</v>
      </c>
      <c r="X51" s="99" t="s">
        <v>71</v>
      </c>
      <c r="Y51" s="72">
        <v>47</v>
      </c>
    </row>
    <row r="52" spans="1:25" ht="15.75" thickBot="1">
      <c r="A52" s="228" t="s">
        <v>254</v>
      </c>
      <c r="B52" s="134" t="s">
        <v>203</v>
      </c>
      <c r="C52" s="134" t="s">
        <v>203</v>
      </c>
      <c r="D52" s="36"/>
      <c r="E52" s="157">
        <v>23</v>
      </c>
      <c r="F52" s="261" t="s">
        <v>228</v>
      </c>
      <c r="G52" s="134"/>
      <c r="H52" s="36">
        <v>29</v>
      </c>
      <c r="I52" s="235">
        <v>223</v>
      </c>
      <c r="J52" s="54"/>
      <c r="K52" s="36"/>
      <c r="L52" s="72">
        <v>48</v>
      </c>
      <c r="M52" s="10"/>
      <c r="N52" s="228" t="s">
        <v>302</v>
      </c>
      <c r="O52" s="234">
        <v>10.7</v>
      </c>
      <c r="P52" s="162" t="s">
        <v>203</v>
      </c>
      <c r="Q52" s="36"/>
      <c r="R52" s="157">
        <v>23</v>
      </c>
      <c r="S52" s="36">
        <v>33.700000000000003</v>
      </c>
      <c r="T52" s="162"/>
      <c r="U52" s="36">
        <v>29</v>
      </c>
      <c r="V52" s="234">
        <v>208</v>
      </c>
      <c r="W52" s="87"/>
      <c r="X52" s="99"/>
      <c r="Y52" s="72">
        <v>48</v>
      </c>
    </row>
    <row r="53" spans="1:25" ht="15.75" thickBot="1">
      <c r="A53" s="228" t="s">
        <v>255</v>
      </c>
      <c r="B53" s="234">
        <v>10.1</v>
      </c>
      <c r="C53" s="134" t="s">
        <v>203</v>
      </c>
      <c r="D53" s="36"/>
      <c r="E53" s="157">
        <v>22</v>
      </c>
      <c r="F53" s="261" t="s">
        <v>286</v>
      </c>
      <c r="G53" s="134"/>
      <c r="H53" s="38"/>
      <c r="I53" s="235">
        <v>224</v>
      </c>
      <c r="J53" s="38"/>
      <c r="K53" s="62"/>
      <c r="L53" s="72">
        <v>49</v>
      </c>
      <c r="M53" s="10"/>
      <c r="N53" s="228" t="s">
        <v>303</v>
      </c>
      <c r="O53" s="162" t="s">
        <v>203</v>
      </c>
      <c r="P53" s="162" t="s">
        <v>203</v>
      </c>
      <c r="Q53" s="36"/>
      <c r="R53" s="157">
        <v>22</v>
      </c>
      <c r="S53" s="36">
        <v>34.299999999999997</v>
      </c>
      <c r="T53" s="162"/>
      <c r="U53" s="106"/>
      <c r="V53" s="235">
        <v>209</v>
      </c>
      <c r="W53" s="46"/>
      <c r="X53" s="102"/>
      <c r="Y53" s="72">
        <v>49</v>
      </c>
    </row>
    <row r="54" spans="1:25" ht="15.75" thickBot="1">
      <c r="A54" s="231" t="s">
        <v>256</v>
      </c>
      <c r="B54" s="134" t="s">
        <v>203</v>
      </c>
      <c r="C54" s="235">
        <v>5.6</v>
      </c>
      <c r="D54" s="45"/>
      <c r="E54" s="157">
        <v>21</v>
      </c>
      <c r="F54" s="260" t="s">
        <v>227</v>
      </c>
      <c r="G54" s="159">
        <v>13</v>
      </c>
      <c r="H54" s="105">
        <v>30</v>
      </c>
      <c r="I54" s="234">
        <v>225</v>
      </c>
      <c r="J54" s="59">
        <v>35</v>
      </c>
      <c r="K54" s="37">
        <v>17</v>
      </c>
      <c r="L54" s="72">
        <v>50</v>
      </c>
      <c r="M54" s="10"/>
      <c r="N54" s="231" t="s">
        <v>265</v>
      </c>
      <c r="O54" s="234">
        <v>10.8</v>
      </c>
      <c r="P54" s="235">
        <v>5.9</v>
      </c>
      <c r="Q54" s="36"/>
      <c r="R54" s="157">
        <v>21</v>
      </c>
      <c r="S54" s="37">
        <v>34.9</v>
      </c>
      <c r="T54" s="163">
        <v>30</v>
      </c>
      <c r="U54" s="105">
        <v>30</v>
      </c>
      <c r="V54" s="234">
        <v>210</v>
      </c>
      <c r="W54" s="61">
        <v>32</v>
      </c>
      <c r="X54" s="103">
        <v>21</v>
      </c>
      <c r="Y54" s="72">
        <v>50</v>
      </c>
    </row>
    <row r="55" spans="1:25" ht="15.75" thickBot="1">
      <c r="A55" s="231" t="s">
        <v>257</v>
      </c>
      <c r="B55" s="234">
        <v>10.199999999999999</v>
      </c>
      <c r="C55" s="134" t="s">
        <v>203</v>
      </c>
      <c r="D55" s="44"/>
      <c r="E55" s="157">
        <v>20</v>
      </c>
      <c r="F55" s="261" t="s">
        <v>226</v>
      </c>
      <c r="G55" s="139"/>
      <c r="H55" s="57"/>
      <c r="I55" s="234">
        <v>226</v>
      </c>
      <c r="J55" s="57"/>
      <c r="K55" s="57"/>
      <c r="L55" s="72">
        <v>51</v>
      </c>
      <c r="M55" s="10"/>
      <c r="N55" s="231" t="s">
        <v>304</v>
      </c>
      <c r="O55" s="162" t="s">
        <v>203</v>
      </c>
      <c r="P55" s="162" t="s">
        <v>203</v>
      </c>
      <c r="Q55" s="37"/>
      <c r="R55" s="157">
        <v>20</v>
      </c>
      <c r="S55" s="36">
        <v>35.4</v>
      </c>
      <c r="T55" s="162"/>
      <c r="U55" s="38"/>
      <c r="V55" s="234">
        <v>212</v>
      </c>
      <c r="W55" s="46"/>
      <c r="X55" s="31"/>
      <c r="Y55" s="72">
        <v>51</v>
      </c>
    </row>
    <row r="56" spans="1:25" ht="15.75" thickBot="1">
      <c r="A56" s="231" t="s">
        <v>258</v>
      </c>
      <c r="B56" s="134" t="s">
        <v>203</v>
      </c>
      <c r="C56" s="134" t="s">
        <v>203</v>
      </c>
      <c r="D56" s="36"/>
      <c r="E56" s="157">
        <v>19</v>
      </c>
      <c r="F56" s="260" t="s">
        <v>225</v>
      </c>
      <c r="G56" s="134"/>
      <c r="H56" s="36">
        <v>31</v>
      </c>
      <c r="I56" s="234">
        <v>227</v>
      </c>
      <c r="J56" s="54">
        <v>36</v>
      </c>
      <c r="K56" s="41">
        <v>18</v>
      </c>
      <c r="L56" s="72">
        <v>52</v>
      </c>
      <c r="M56" s="10"/>
      <c r="N56" s="231" t="s">
        <v>349</v>
      </c>
      <c r="O56" s="235">
        <v>10.9</v>
      </c>
      <c r="P56" s="162" t="s">
        <v>203</v>
      </c>
      <c r="Q56" s="36"/>
      <c r="R56" s="157">
        <v>19</v>
      </c>
      <c r="S56" s="36">
        <v>35.9</v>
      </c>
      <c r="T56" s="135">
        <v>31</v>
      </c>
      <c r="U56" s="36">
        <v>31</v>
      </c>
      <c r="V56" s="234">
        <v>214</v>
      </c>
      <c r="W56" s="54">
        <v>33</v>
      </c>
      <c r="X56" s="41">
        <v>22</v>
      </c>
      <c r="Y56" s="72">
        <v>52</v>
      </c>
    </row>
    <row r="57" spans="1:25" ht="15.75" thickBot="1">
      <c r="A57" s="228" t="s">
        <v>259</v>
      </c>
      <c r="B57" s="234">
        <v>10.3</v>
      </c>
      <c r="C57" s="234">
        <v>5.7</v>
      </c>
      <c r="D57" s="36"/>
      <c r="E57" s="157">
        <v>18</v>
      </c>
      <c r="F57" s="261" t="s">
        <v>224</v>
      </c>
      <c r="G57" s="140">
        <v>14</v>
      </c>
      <c r="H57" s="38"/>
      <c r="I57" s="234">
        <v>228</v>
      </c>
      <c r="J57" s="38"/>
      <c r="K57" s="38"/>
      <c r="L57" s="72">
        <v>53</v>
      </c>
      <c r="M57" s="10"/>
      <c r="N57" s="228" t="s">
        <v>350</v>
      </c>
      <c r="O57" s="234">
        <v>11</v>
      </c>
      <c r="P57" s="234">
        <v>6</v>
      </c>
      <c r="Q57" s="36"/>
      <c r="R57" s="157">
        <v>18</v>
      </c>
      <c r="S57" s="36">
        <v>36.4</v>
      </c>
      <c r="T57" s="162"/>
      <c r="U57" s="38"/>
      <c r="V57" s="234">
        <v>216</v>
      </c>
      <c r="W57" s="46"/>
      <c r="X57" s="31"/>
      <c r="Y57" s="72">
        <v>53</v>
      </c>
    </row>
    <row r="58" spans="1:25" ht="15.75" thickBot="1">
      <c r="A58" s="228" t="s">
        <v>260</v>
      </c>
      <c r="B58" s="134" t="s">
        <v>203</v>
      </c>
      <c r="C58" s="134" t="s">
        <v>203</v>
      </c>
      <c r="D58" s="36"/>
      <c r="E58" s="157">
        <v>17</v>
      </c>
      <c r="F58" s="260" t="s">
        <v>223</v>
      </c>
      <c r="G58" s="134"/>
      <c r="H58" s="36">
        <v>32</v>
      </c>
      <c r="I58" s="234">
        <v>229</v>
      </c>
      <c r="J58" s="54">
        <v>37</v>
      </c>
      <c r="K58" s="41">
        <v>19</v>
      </c>
      <c r="L58" s="72">
        <v>54</v>
      </c>
      <c r="M58" s="10"/>
      <c r="N58" s="228" t="s">
        <v>307</v>
      </c>
      <c r="O58" s="234">
        <v>11.1</v>
      </c>
      <c r="P58" s="162" t="s">
        <v>203</v>
      </c>
      <c r="Q58" s="36"/>
      <c r="R58" s="157">
        <v>17</v>
      </c>
      <c r="S58" s="36">
        <v>36.9</v>
      </c>
      <c r="T58" s="234">
        <v>32</v>
      </c>
      <c r="U58" s="36">
        <v>32</v>
      </c>
      <c r="V58" s="234">
        <v>218</v>
      </c>
      <c r="W58" s="54">
        <v>34</v>
      </c>
      <c r="X58" s="41">
        <v>23</v>
      </c>
      <c r="Y58" s="72">
        <v>54</v>
      </c>
    </row>
    <row r="59" spans="1:25" ht="15.75" thickBot="1">
      <c r="A59" s="231" t="s">
        <v>261</v>
      </c>
      <c r="B59" s="235">
        <v>10.4</v>
      </c>
      <c r="C59" s="134" t="s">
        <v>203</v>
      </c>
      <c r="D59" s="36"/>
      <c r="E59" s="157">
        <v>16</v>
      </c>
      <c r="F59" s="261" t="s">
        <v>222</v>
      </c>
      <c r="G59" s="141"/>
      <c r="H59" s="38"/>
      <c r="I59" s="235">
        <v>230</v>
      </c>
      <c r="J59" s="38"/>
      <c r="K59" s="38"/>
      <c r="L59" s="72">
        <v>55</v>
      </c>
      <c r="M59" s="10"/>
      <c r="N59" s="231" t="s">
        <v>351</v>
      </c>
      <c r="O59" s="234">
        <v>11.2</v>
      </c>
      <c r="P59" s="162" t="s">
        <v>203</v>
      </c>
      <c r="Q59" s="36"/>
      <c r="R59" s="157">
        <v>16</v>
      </c>
      <c r="S59" s="36">
        <v>37.4</v>
      </c>
      <c r="T59" s="235">
        <v>33</v>
      </c>
      <c r="U59" s="38"/>
      <c r="V59" s="234">
        <v>220</v>
      </c>
      <c r="W59" s="46"/>
      <c r="X59" s="31"/>
      <c r="Y59" s="72">
        <v>55</v>
      </c>
    </row>
    <row r="60" spans="1:25" ht="15.75" thickBot="1">
      <c r="A60" s="228" t="s">
        <v>262</v>
      </c>
      <c r="B60" s="234">
        <v>10.5</v>
      </c>
      <c r="C60" s="234">
        <v>5.8</v>
      </c>
      <c r="D60" s="36"/>
      <c r="E60" s="157">
        <v>15</v>
      </c>
      <c r="F60" s="259" t="s">
        <v>221</v>
      </c>
      <c r="G60" s="140">
        <v>15</v>
      </c>
      <c r="H60" s="36">
        <v>33</v>
      </c>
      <c r="I60" s="236">
        <v>232</v>
      </c>
      <c r="J60" s="54">
        <v>38</v>
      </c>
      <c r="K60" s="41">
        <v>20</v>
      </c>
      <c r="L60" s="72">
        <v>56</v>
      </c>
      <c r="M60" s="10"/>
      <c r="N60" s="228" t="s">
        <v>335</v>
      </c>
      <c r="O60" s="234">
        <v>11.3</v>
      </c>
      <c r="P60" s="234">
        <v>6.1</v>
      </c>
      <c r="Q60" s="36"/>
      <c r="R60" s="157">
        <v>15</v>
      </c>
      <c r="S60" s="36">
        <v>37.9</v>
      </c>
      <c r="T60" s="236">
        <v>34</v>
      </c>
      <c r="U60" s="36">
        <v>33</v>
      </c>
      <c r="V60" s="234">
        <v>222</v>
      </c>
      <c r="W60" s="54">
        <v>35</v>
      </c>
      <c r="X60" s="41">
        <v>24</v>
      </c>
      <c r="Y60" s="72">
        <v>56</v>
      </c>
    </row>
    <row r="61" spans="1:25" ht="15.75" thickBot="1">
      <c r="A61" s="228" t="s">
        <v>263</v>
      </c>
      <c r="B61" s="234">
        <v>10.6</v>
      </c>
      <c r="C61" s="134" t="s">
        <v>203</v>
      </c>
      <c r="D61" s="36"/>
      <c r="E61" s="157">
        <v>14</v>
      </c>
      <c r="F61" s="260" t="s">
        <v>220</v>
      </c>
      <c r="G61" s="141"/>
      <c r="H61" s="38"/>
      <c r="I61" s="234">
        <v>234</v>
      </c>
      <c r="J61" s="38"/>
      <c r="K61" s="38"/>
      <c r="L61" s="72">
        <v>57</v>
      </c>
      <c r="M61" s="10"/>
      <c r="N61" s="228" t="s">
        <v>352</v>
      </c>
      <c r="O61" s="234">
        <v>11.4</v>
      </c>
      <c r="P61" s="162" t="s">
        <v>203</v>
      </c>
      <c r="Q61" s="36"/>
      <c r="R61" s="157">
        <v>14</v>
      </c>
      <c r="S61" s="36">
        <v>38.4</v>
      </c>
      <c r="T61" s="234">
        <v>35</v>
      </c>
      <c r="U61" s="38"/>
      <c r="V61" s="234">
        <v>224</v>
      </c>
      <c r="W61" s="46"/>
      <c r="X61" s="31"/>
      <c r="Y61" s="72">
        <v>57</v>
      </c>
    </row>
    <row r="62" spans="1:25" ht="15.75" thickBot="1">
      <c r="A62" s="228" t="s">
        <v>264</v>
      </c>
      <c r="B62" s="234">
        <v>10.7</v>
      </c>
      <c r="C62" s="134" t="s">
        <v>203</v>
      </c>
      <c r="D62" s="36"/>
      <c r="E62" s="157">
        <v>13</v>
      </c>
      <c r="F62" s="260" t="s">
        <v>219</v>
      </c>
      <c r="G62" s="140">
        <v>16</v>
      </c>
      <c r="H62" s="36">
        <v>34</v>
      </c>
      <c r="I62" s="234">
        <v>236</v>
      </c>
      <c r="J62" s="54">
        <v>39</v>
      </c>
      <c r="K62" s="41">
        <v>21</v>
      </c>
      <c r="L62" s="72">
        <v>58</v>
      </c>
      <c r="M62" s="10"/>
      <c r="N62" s="228" t="s">
        <v>353</v>
      </c>
      <c r="O62" s="234">
        <v>11.5</v>
      </c>
      <c r="P62" s="162" t="s">
        <v>203</v>
      </c>
      <c r="Q62" s="36"/>
      <c r="R62" s="157">
        <v>13</v>
      </c>
      <c r="S62" s="36">
        <v>38.9</v>
      </c>
      <c r="T62" s="234">
        <v>36</v>
      </c>
      <c r="U62" s="36">
        <v>34</v>
      </c>
      <c r="V62" s="234">
        <v>226</v>
      </c>
      <c r="W62" s="54">
        <v>36</v>
      </c>
      <c r="X62" s="41">
        <v>25</v>
      </c>
      <c r="Y62" s="72">
        <v>58</v>
      </c>
    </row>
    <row r="63" spans="1:25" ht="15.75" thickBot="1">
      <c r="A63" s="228" t="s">
        <v>265</v>
      </c>
      <c r="B63" s="234">
        <v>10.8</v>
      </c>
      <c r="C63" s="234">
        <v>5.9</v>
      </c>
      <c r="D63" s="36"/>
      <c r="E63" s="157">
        <v>12</v>
      </c>
      <c r="F63" s="260" t="s">
        <v>218</v>
      </c>
      <c r="G63" s="141"/>
      <c r="H63" s="38"/>
      <c r="I63" s="234">
        <v>238</v>
      </c>
      <c r="J63" s="38"/>
      <c r="K63" s="38"/>
      <c r="L63" s="72">
        <v>59</v>
      </c>
      <c r="M63" s="10"/>
      <c r="N63" s="228" t="s">
        <v>354</v>
      </c>
      <c r="O63" s="234">
        <v>11.6</v>
      </c>
      <c r="P63" s="234">
        <v>6.2</v>
      </c>
      <c r="Q63" s="36"/>
      <c r="R63" s="157">
        <v>12</v>
      </c>
      <c r="S63" s="36">
        <v>39.4</v>
      </c>
      <c r="T63" s="234">
        <v>37</v>
      </c>
      <c r="U63" s="38"/>
      <c r="V63" s="234">
        <v>228</v>
      </c>
      <c r="W63" s="46"/>
      <c r="X63" s="31"/>
      <c r="Y63" s="72">
        <v>59</v>
      </c>
    </row>
    <row r="64" spans="1:25" ht="15.75" thickBot="1">
      <c r="A64" s="231" t="s">
        <v>266</v>
      </c>
      <c r="B64" s="235">
        <v>10.9</v>
      </c>
      <c r="C64" s="134" t="s">
        <v>203</v>
      </c>
      <c r="D64" s="36"/>
      <c r="E64" s="157">
        <v>11</v>
      </c>
      <c r="F64" s="260" t="s">
        <v>217</v>
      </c>
      <c r="G64" s="137">
        <v>17</v>
      </c>
      <c r="H64" s="37">
        <v>35</v>
      </c>
      <c r="I64" s="234">
        <v>240</v>
      </c>
      <c r="J64" s="58">
        <v>40</v>
      </c>
      <c r="K64" s="39">
        <v>22</v>
      </c>
      <c r="L64" s="72">
        <v>60</v>
      </c>
      <c r="M64" s="10"/>
      <c r="N64" s="231" t="s">
        <v>355</v>
      </c>
      <c r="O64" s="235">
        <v>11.7</v>
      </c>
      <c r="P64" s="162" t="s">
        <v>203</v>
      </c>
      <c r="Q64" s="36"/>
      <c r="R64" s="157">
        <v>11</v>
      </c>
      <c r="S64" s="37">
        <v>39.9</v>
      </c>
      <c r="T64" s="234">
        <v>38</v>
      </c>
      <c r="U64" s="37">
        <v>35</v>
      </c>
      <c r="V64" s="234">
        <v>230</v>
      </c>
      <c r="W64" s="58">
        <v>37</v>
      </c>
      <c r="X64" s="234">
        <v>26</v>
      </c>
      <c r="Y64" s="72">
        <v>60</v>
      </c>
    </row>
    <row r="65" spans="1:25" ht="15.75" thickBot="1">
      <c r="A65" s="231" t="s">
        <v>267</v>
      </c>
      <c r="B65" s="234">
        <v>11</v>
      </c>
      <c r="C65" s="134" t="s">
        <v>203</v>
      </c>
      <c r="D65" s="37"/>
      <c r="E65" s="157">
        <v>10</v>
      </c>
      <c r="F65" s="261" t="s">
        <v>330</v>
      </c>
      <c r="G65" s="141"/>
      <c r="H65" s="38"/>
      <c r="I65" s="235">
        <v>242</v>
      </c>
      <c r="J65" s="38"/>
      <c r="K65" s="36"/>
      <c r="L65" s="72">
        <v>61</v>
      </c>
      <c r="M65" s="10"/>
      <c r="N65" s="231" t="s">
        <v>275</v>
      </c>
      <c r="O65" s="234">
        <v>11.8</v>
      </c>
      <c r="P65" s="162" t="s">
        <v>203</v>
      </c>
      <c r="Q65" s="37"/>
      <c r="R65" s="157">
        <v>10</v>
      </c>
      <c r="S65" s="36">
        <v>40.4</v>
      </c>
      <c r="T65" s="235">
        <v>40</v>
      </c>
      <c r="U65" s="38"/>
      <c r="V65" s="235">
        <v>232</v>
      </c>
      <c r="W65" s="46"/>
      <c r="X65" s="31"/>
      <c r="Y65" s="72">
        <v>61</v>
      </c>
    </row>
    <row r="66" spans="1:25" ht="15.75" thickBot="1">
      <c r="A66" s="228" t="s">
        <v>334</v>
      </c>
      <c r="B66" s="234">
        <v>11.1</v>
      </c>
      <c r="C66" s="234">
        <v>6</v>
      </c>
      <c r="D66" s="36"/>
      <c r="E66" s="157">
        <v>9</v>
      </c>
      <c r="F66" s="260" t="s">
        <v>329</v>
      </c>
      <c r="G66" s="234">
        <v>18</v>
      </c>
      <c r="H66" s="36">
        <v>36</v>
      </c>
      <c r="I66" s="234">
        <v>244</v>
      </c>
      <c r="J66" s="54">
        <v>41</v>
      </c>
      <c r="K66" s="234">
        <v>23</v>
      </c>
      <c r="L66" s="72">
        <v>62</v>
      </c>
      <c r="M66" s="10"/>
      <c r="N66" s="228" t="s">
        <v>276</v>
      </c>
      <c r="O66" s="234">
        <v>11.9</v>
      </c>
      <c r="P66" s="234">
        <v>6.3</v>
      </c>
      <c r="Q66" s="36"/>
      <c r="R66" s="157">
        <v>9</v>
      </c>
      <c r="S66" s="36">
        <v>40.9</v>
      </c>
      <c r="T66" s="234">
        <v>42</v>
      </c>
      <c r="U66" s="36">
        <v>36</v>
      </c>
      <c r="V66" s="234">
        <v>234</v>
      </c>
      <c r="W66" s="54">
        <v>38</v>
      </c>
      <c r="X66" s="234">
        <v>27</v>
      </c>
      <c r="Y66" s="72">
        <v>62</v>
      </c>
    </row>
    <row r="67" spans="1:25" ht="15.75" thickBot="1">
      <c r="A67" s="228" t="s">
        <v>308</v>
      </c>
      <c r="B67" s="234">
        <v>11.2</v>
      </c>
      <c r="C67" s="134" t="s">
        <v>203</v>
      </c>
      <c r="D67" s="36"/>
      <c r="E67" s="157">
        <v>8</v>
      </c>
      <c r="F67" s="260" t="s">
        <v>215</v>
      </c>
      <c r="G67" s="234">
        <v>19</v>
      </c>
      <c r="H67" s="38"/>
      <c r="I67" s="234">
        <v>246</v>
      </c>
      <c r="J67" s="38"/>
      <c r="K67" s="234">
        <v>24</v>
      </c>
      <c r="L67" s="72">
        <v>63</v>
      </c>
      <c r="M67" s="10"/>
      <c r="N67" s="228" t="s">
        <v>277</v>
      </c>
      <c r="O67" s="234">
        <v>12</v>
      </c>
      <c r="P67" s="162" t="s">
        <v>203</v>
      </c>
      <c r="Q67" s="36"/>
      <c r="R67" s="157">
        <v>8</v>
      </c>
      <c r="S67" s="36">
        <v>41.4</v>
      </c>
      <c r="T67" s="234">
        <v>44</v>
      </c>
      <c r="U67" s="38"/>
      <c r="V67" s="234">
        <v>236</v>
      </c>
      <c r="W67" s="46"/>
      <c r="X67" s="234">
        <v>28</v>
      </c>
      <c r="Y67" s="72">
        <v>63</v>
      </c>
    </row>
    <row r="68" spans="1:25" ht="15.75" thickBot="1">
      <c r="A68" s="228" t="s">
        <v>335</v>
      </c>
      <c r="B68" s="234">
        <v>11.3</v>
      </c>
      <c r="C68" s="234">
        <v>6.1</v>
      </c>
      <c r="D68" s="36"/>
      <c r="E68" s="157">
        <v>7</v>
      </c>
      <c r="F68" s="260" t="s">
        <v>328</v>
      </c>
      <c r="G68" s="234">
        <v>20</v>
      </c>
      <c r="H68" s="36">
        <v>37</v>
      </c>
      <c r="I68" s="234">
        <v>248</v>
      </c>
      <c r="J68" s="54">
        <v>42</v>
      </c>
      <c r="K68" s="234">
        <v>25</v>
      </c>
      <c r="L68" s="72">
        <v>64</v>
      </c>
      <c r="M68" s="10"/>
      <c r="N68" s="228" t="s">
        <v>278</v>
      </c>
      <c r="O68" s="234">
        <v>12.1</v>
      </c>
      <c r="P68" s="234">
        <v>6.4</v>
      </c>
      <c r="Q68" s="36"/>
      <c r="R68" s="157">
        <v>7</v>
      </c>
      <c r="S68" s="36">
        <v>41.9</v>
      </c>
      <c r="T68" s="234">
        <v>46</v>
      </c>
      <c r="U68" s="36">
        <v>37</v>
      </c>
      <c r="V68" s="234">
        <v>238</v>
      </c>
      <c r="W68" s="54">
        <v>39</v>
      </c>
      <c r="X68" s="234">
        <v>29</v>
      </c>
      <c r="Y68" s="72">
        <v>64</v>
      </c>
    </row>
    <row r="69" spans="1:25" ht="15.75" thickBot="1">
      <c r="A69" s="231" t="s">
        <v>272</v>
      </c>
      <c r="B69" s="235">
        <v>11.4</v>
      </c>
      <c r="C69" s="134" t="s">
        <v>203</v>
      </c>
      <c r="D69" s="36"/>
      <c r="E69" s="157">
        <v>6</v>
      </c>
      <c r="F69" s="260" t="s">
        <v>327</v>
      </c>
      <c r="G69" s="234">
        <v>21</v>
      </c>
      <c r="H69" s="38"/>
      <c r="I69" s="234">
        <v>250</v>
      </c>
      <c r="J69" s="38"/>
      <c r="K69" s="234">
        <v>26</v>
      </c>
      <c r="L69" s="72">
        <v>65</v>
      </c>
      <c r="M69" s="10"/>
      <c r="N69" s="231" t="s">
        <v>279</v>
      </c>
      <c r="O69" s="235">
        <v>12.3</v>
      </c>
      <c r="P69" s="162" t="s">
        <v>203</v>
      </c>
      <c r="Q69" s="36"/>
      <c r="R69" s="157">
        <v>6</v>
      </c>
      <c r="S69" s="36">
        <v>42.4</v>
      </c>
      <c r="T69" s="234">
        <v>48</v>
      </c>
      <c r="U69" s="38"/>
      <c r="V69" s="234">
        <v>240</v>
      </c>
      <c r="W69" s="46"/>
      <c r="X69" s="234">
        <v>30</v>
      </c>
      <c r="Y69" s="72">
        <v>65</v>
      </c>
    </row>
    <row r="70" spans="1:25" ht="15.75" thickBot="1">
      <c r="A70" s="228" t="s">
        <v>273</v>
      </c>
      <c r="B70" s="234">
        <v>11.5</v>
      </c>
      <c r="C70" s="234">
        <v>6.2</v>
      </c>
      <c r="D70" s="36"/>
      <c r="E70" s="157">
        <v>5</v>
      </c>
      <c r="F70" s="260" t="s">
        <v>213</v>
      </c>
      <c r="G70" s="234">
        <v>22</v>
      </c>
      <c r="H70" s="36">
        <v>38</v>
      </c>
      <c r="I70" s="234">
        <v>252</v>
      </c>
      <c r="J70" s="54">
        <v>43</v>
      </c>
      <c r="K70" s="234">
        <v>27</v>
      </c>
      <c r="L70" s="72">
        <v>66</v>
      </c>
      <c r="M70" s="10"/>
      <c r="N70" s="228" t="s">
        <v>280</v>
      </c>
      <c r="O70" s="234">
        <v>12.5</v>
      </c>
      <c r="P70" s="234">
        <v>6.5</v>
      </c>
      <c r="Q70" s="36"/>
      <c r="R70" s="157">
        <v>5</v>
      </c>
      <c r="S70" s="36">
        <v>42.9</v>
      </c>
      <c r="T70" s="234">
        <v>50</v>
      </c>
      <c r="U70" s="36">
        <v>38</v>
      </c>
      <c r="V70" s="234">
        <v>242</v>
      </c>
      <c r="W70" s="54">
        <v>40</v>
      </c>
      <c r="X70" s="234">
        <v>31</v>
      </c>
      <c r="Y70" s="72">
        <v>66</v>
      </c>
    </row>
    <row r="71" spans="1:25" ht="15.75" thickBot="1">
      <c r="A71" s="228" t="s">
        <v>274</v>
      </c>
      <c r="B71" s="234">
        <v>11.6</v>
      </c>
      <c r="C71" s="134" t="s">
        <v>203</v>
      </c>
      <c r="D71" s="36"/>
      <c r="E71" s="157">
        <v>4</v>
      </c>
      <c r="F71" s="260" t="s">
        <v>326</v>
      </c>
      <c r="G71" s="234">
        <v>23</v>
      </c>
      <c r="H71" s="38"/>
      <c r="I71" s="234">
        <v>254</v>
      </c>
      <c r="J71" s="38"/>
      <c r="K71" s="234">
        <v>28</v>
      </c>
      <c r="L71" s="72">
        <v>67</v>
      </c>
      <c r="M71" s="10"/>
      <c r="N71" s="228" t="s">
        <v>281</v>
      </c>
      <c r="O71" s="234">
        <v>12.7</v>
      </c>
      <c r="P71" s="162" t="s">
        <v>203</v>
      </c>
      <c r="Q71" s="36"/>
      <c r="R71" s="157">
        <v>4</v>
      </c>
      <c r="S71" s="36">
        <v>43.4</v>
      </c>
      <c r="T71" s="234">
        <v>52</v>
      </c>
      <c r="U71" s="38"/>
      <c r="V71" s="234">
        <v>244</v>
      </c>
      <c r="W71" s="46"/>
      <c r="X71" s="234">
        <v>32</v>
      </c>
      <c r="Y71" s="72">
        <v>67</v>
      </c>
    </row>
    <row r="72" spans="1:25" ht="15.75" thickBot="1">
      <c r="A72" s="228" t="s">
        <v>275</v>
      </c>
      <c r="B72" s="234">
        <v>11.8</v>
      </c>
      <c r="C72" s="234">
        <v>6.3</v>
      </c>
      <c r="D72" s="36"/>
      <c r="E72" s="157">
        <v>3</v>
      </c>
      <c r="F72" s="260" t="s">
        <v>325</v>
      </c>
      <c r="G72" s="234">
        <v>24</v>
      </c>
      <c r="H72" s="36">
        <v>39</v>
      </c>
      <c r="I72" s="234">
        <v>256</v>
      </c>
      <c r="J72" s="56">
        <v>44</v>
      </c>
      <c r="K72" s="234">
        <v>29</v>
      </c>
      <c r="L72" s="72">
        <v>68</v>
      </c>
      <c r="M72" s="10"/>
      <c r="N72" s="228" t="s">
        <v>317</v>
      </c>
      <c r="O72" s="234">
        <v>12.9</v>
      </c>
      <c r="P72" s="234">
        <v>6.6</v>
      </c>
      <c r="Q72" s="36"/>
      <c r="R72" s="157">
        <v>3</v>
      </c>
      <c r="S72" s="36">
        <v>43.9</v>
      </c>
      <c r="T72" s="234">
        <v>54</v>
      </c>
      <c r="U72" s="36">
        <v>39</v>
      </c>
      <c r="V72" s="234">
        <v>246</v>
      </c>
      <c r="W72" s="54">
        <v>41</v>
      </c>
      <c r="X72" s="234">
        <v>33</v>
      </c>
      <c r="Y72" s="72">
        <v>68</v>
      </c>
    </row>
    <row r="73" spans="1:25" ht="15.75" thickBot="1">
      <c r="A73" s="232" t="s">
        <v>276</v>
      </c>
      <c r="B73" s="234">
        <v>12</v>
      </c>
      <c r="C73" s="134" t="s">
        <v>203</v>
      </c>
      <c r="D73" s="36"/>
      <c r="E73" s="157">
        <v>2</v>
      </c>
      <c r="F73" s="260" t="s">
        <v>324</v>
      </c>
      <c r="G73" s="234">
        <v>25</v>
      </c>
      <c r="H73" s="38"/>
      <c r="I73" s="234">
        <v>258</v>
      </c>
      <c r="J73" s="38" t="s">
        <v>207</v>
      </c>
      <c r="K73" s="234">
        <v>30</v>
      </c>
      <c r="L73" s="72">
        <v>69</v>
      </c>
      <c r="M73" s="10"/>
      <c r="N73" s="232" t="s">
        <v>318</v>
      </c>
      <c r="O73" s="236">
        <v>13.1</v>
      </c>
      <c r="P73" s="162" t="s">
        <v>203</v>
      </c>
      <c r="Q73" s="36"/>
      <c r="R73" s="157">
        <v>2</v>
      </c>
      <c r="S73" s="36">
        <v>44.4</v>
      </c>
      <c r="T73" s="234">
        <v>57</v>
      </c>
      <c r="U73" s="38"/>
      <c r="V73" s="234">
        <v>248</v>
      </c>
      <c r="W73" s="46"/>
      <c r="X73" s="234">
        <v>34</v>
      </c>
      <c r="Y73" s="72">
        <v>69</v>
      </c>
    </row>
    <row r="74" spans="1:25" ht="15.75" thickBot="1">
      <c r="A74" s="232" t="s">
        <v>277</v>
      </c>
      <c r="B74" s="234">
        <v>12.2</v>
      </c>
      <c r="C74" s="236">
        <v>6.4</v>
      </c>
      <c r="D74" s="36"/>
      <c r="E74" s="157">
        <v>1</v>
      </c>
      <c r="F74" s="260" t="s">
        <v>323</v>
      </c>
      <c r="G74" s="234">
        <v>26</v>
      </c>
      <c r="H74" s="37">
        <v>40</v>
      </c>
      <c r="I74" s="234">
        <v>260</v>
      </c>
      <c r="J74" s="58">
        <v>46</v>
      </c>
      <c r="K74" s="234">
        <v>31</v>
      </c>
      <c r="L74" s="72">
        <v>70</v>
      </c>
      <c r="M74" s="10"/>
      <c r="N74" s="232" t="s">
        <v>319</v>
      </c>
      <c r="O74" s="236">
        <v>13.3</v>
      </c>
      <c r="P74" s="236">
        <v>6.7</v>
      </c>
      <c r="Q74" s="36"/>
      <c r="R74" s="157">
        <v>1</v>
      </c>
      <c r="S74" s="37">
        <v>44.9</v>
      </c>
      <c r="T74" s="234">
        <v>60</v>
      </c>
      <c r="U74" s="37">
        <v>40</v>
      </c>
      <c r="V74" s="234">
        <v>250</v>
      </c>
      <c r="W74" s="58">
        <v>42</v>
      </c>
      <c r="X74" s="234">
        <v>35</v>
      </c>
      <c r="Y74" s="72">
        <v>70</v>
      </c>
    </row>
    <row r="75" spans="1:25" ht="15.75" thickBot="1">
      <c r="A75" s="23" t="s">
        <v>336</v>
      </c>
      <c r="B75" s="15"/>
      <c r="C75" s="20"/>
      <c r="D75" s="37"/>
      <c r="E75" s="158">
        <v>0</v>
      </c>
      <c r="F75" s="36"/>
      <c r="G75" s="141"/>
      <c r="H75" s="38"/>
      <c r="I75" s="41"/>
      <c r="J75" s="38"/>
      <c r="K75" s="38"/>
      <c r="L75" s="72"/>
      <c r="M75" s="10"/>
      <c r="N75" s="23"/>
      <c r="O75" s="84"/>
      <c r="P75" s="121"/>
      <c r="Q75" s="37"/>
      <c r="R75" s="158">
        <v>0</v>
      </c>
      <c r="S75" s="36"/>
      <c r="T75" s="135"/>
      <c r="U75" s="38"/>
      <c r="V75" s="31"/>
      <c r="W75" s="46"/>
      <c r="X75" s="31"/>
      <c r="Y75" s="72">
        <v>71</v>
      </c>
    </row>
    <row r="76" spans="1:25">
      <c r="S76"/>
    </row>
    <row r="77" spans="1:25">
      <c r="S77"/>
    </row>
    <row r="78" spans="1:25">
      <c r="S78"/>
    </row>
    <row r="79" spans="1:25">
      <c r="S79"/>
    </row>
    <row r="80" spans="1:25">
      <c r="S80"/>
    </row>
    <row r="81" spans="19:19">
      <c r="S81"/>
    </row>
    <row r="82" spans="19:19">
      <c r="S82"/>
    </row>
    <row r="83" spans="19:19">
      <c r="S83"/>
    </row>
    <row r="84" spans="19:19">
      <c r="S84"/>
    </row>
    <row r="85" spans="19:19">
      <c r="S85"/>
    </row>
    <row r="86" spans="19:19">
      <c r="S86"/>
    </row>
    <row r="87" spans="19:19">
      <c r="S87"/>
    </row>
    <row r="88" spans="19:19">
      <c r="S88"/>
    </row>
    <row r="89" spans="19:19">
      <c r="S89"/>
    </row>
    <row r="90" spans="19:19">
      <c r="S90"/>
    </row>
    <row r="91" spans="19:19">
      <c r="S91"/>
    </row>
    <row r="92" spans="19:19">
      <c r="S92"/>
    </row>
    <row r="93" spans="19:19">
      <c r="S93"/>
    </row>
    <row r="94" spans="19:19">
      <c r="S94"/>
    </row>
    <row r="95" spans="19:19">
      <c r="S95"/>
    </row>
    <row r="96" spans="19:19">
      <c r="S96"/>
    </row>
    <row r="97" spans="19:19">
      <c r="S97"/>
    </row>
    <row r="98" spans="19:19">
      <c r="S98"/>
    </row>
    <row r="99" spans="19:19">
      <c r="S99"/>
    </row>
    <row r="100" spans="19:19">
      <c r="S100"/>
    </row>
    <row r="101" spans="19:19">
      <c r="S101"/>
    </row>
    <row r="102" spans="19:19">
      <c r="S102"/>
    </row>
    <row r="103" spans="19:19">
      <c r="S103"/>
    </row>
    <row r="104" spans="19:19">
      <c r="S104"/>
    </row>
    <row r="105" spans="19:19">
      <c r="S105"/>
    </row>
    <row r="106" spans="19:19">
      <c r="S106"/>
    </row>
    <row r="107" spans="19:19">
      <c r="S107"/>
    </row>
    <row r="108" spans="19:19">
      <c r="S108"/>
    </row>
    <row r="109" spans="19:19">
      <c r="S109"/>
    </row>
    <row r="110" spans="19:19">
      <c r="S110"/>
    </row>
    <row r="111" spans="19:19">
      <c r="S111"/>
    </row>
    <row r="112" spans="19:19">
      <c r="S112"/>
    </row>
  </sheetData>
  <sortState ref="F5:F74">
    <sortCondition descending="1" ref="F5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A7"/>
  <sheetViews>
    <sheetView workbookViewId="0">
      <selection activeCell="L21" sqref="L21"/>
    </sheetView>
  </sheetViews>
  <sheetFormatPr defaultRowHeight="15"/>
  <cols>
    <col min="1" max="1" width="14.28515625" customWidth="1" collapsed="1"/>
  </cols>
  <sheetData>
    <row r="3" spans="1:1">
      <c r="A3" s="127" t="s">
        <v>33</v>
      </c>
    </row>
    <row r="4" spans="1:1">
      <c r="A4" s="127" t="s">
        <v>34</v>
      </c>
    </row>
    <row r="5" spans="1:1">
      <c r="A5" s="127" t="s">
        <v>35</v>
      </c>
    </row>
    <row r="6" spans="1:1">
      <c r="A6" s="127" t="s">
        <v>36</v>
      </c>
    </row>
    <row r="7" spans="1:1">
      <c r="A7" s="127" t="s">
        <v>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D103"/>
  <sheetViews>
    <sheetView topLeftCell="N2" zoomScaleNormal="100" workbookViewId="0">
      <selection activeCell="Z2" sqref="Z1:Z1048576"/>
    </sheetView>
  </sheetViews>
  <sheetFormatPr defaultRowHeight="15"/>
  <cols>
    <col min="1" max="1" width="11.42578125" hidden="1" customWidth="1" collapsed="1"/>
    <col min="2" max="2" width="11.42578125" customWidth="1" collapsed="1"/>
    <col min="3" max="3" width="11.42578125" hidden="1" customWidth="1"/>
    <col min="4" max="4" width="13.85546875" customWidth="1" collapsed="1"/>
    <col min="5" max="5" width="9.7109375" customWidth="1" collapsed="1"/>
    <col min="6" max="6" width="3.28515625" hidden="1" customWidth="1"/>
    <col min="7" max="7" width="4.5703125" hidden="1" customWidth="1"/>
    <col min="8" max="8" width="5.42578125" hidden="1" customWidth="1" collapsed="1"/>
    <col min="10" max="10" width="15.42578125" style="153" hidden="1" customWidth="1" collapsed="1"/>
    <col min="11" max="11" width="11" customWidth="1" collapsed="1"/>
    <col min="12" max="12" width="0" hidden="1" customWidth="1"/>
    <col min="13" max="13" width="14.85546875" customWidth="1" collapsed="1"/>
    <col min="14" max="14" width="11.85546875" customWidth="1" collapsed="1"/>
    <col min="19" max="19" width="14.140625" hidden="1" customWidth="1"/>
    <col min="20" max="20" width="14" customWidth="1" collapsed="1"/>
    <col min="21" max="21" width="9.140625" customWidth="1" collapsed="1"/>
    <col min="22" max="22" width="9.85546875" hidden="1" customWidth="1" collapsed="1"/>
    <col min="24" max="24" width="14" style="164" hidden="1" customWidth="1" collapsed="1"/>
    <col min="26" max="26" width="0" hidden="1" customWidth="1"/>
    <col min="27" max="27" width="15.28515625" customWidth="1" collapsed="1"/>
    <col min="28" max="28" width="13.7109375" customWidth="1" collapsed="1"/>
  </cols>
  <sheetData>
    <row r="1" spans="1:30" ht="15.75" hidden="1" customHeight="1" thickBot="1"/>
    <row r="2" spans="1:30">
      <c r="A2" s="2" t="s">
        <v>30</v>
      </c>
      <c r="B2" s="238" t="s">
        <v>30</v>
      </c>
      <c r="C2" s="196" t="s">
        <v>13</v>
      </c>
      <c r="D2" s="271" t="s">
        <v>378</v>
      </c>
      <c r="E2" s="272" t="s">
        <v>28</v>
      </c>
      <c r="F2" s="208" t="s">
        <v>58</v>
      </c>
      <c r="G2" s="124" t="s">
        <v>59</v>
      </c>
      <c r="H2" s="3" t="s">
        <v>47</v>
      </c>
      <c r="I2" s="154" t="s">
        <v>0</v>
      </c>
      <c r="J2" s="3" t="s">
        <v>31</v>
      </c>
      <c r="K2" s="257" t="s">
        <v>1</v>
      </c>
      <c r="L2" s="3" t="s">
        <v>15</v>
      </c>
      <c r="M2" s="240" t="s">
        <v>32</v>
      </c>
      <c r="N2" s="240" t="s">
        <v>16</v>
      </c>
      <c r="O2" s="240" t="s">
        <v>17</v>
      </c>
      <c r="P2" s="50" t="s">
        <v>0</v>
      </c>
      <c r="Q2" s="4"/>
      <c r="R2" s="238" t="s">
        <v>38</v>
      </c>
      <c r="S2" s="213" t="s">
        <v>66</v>
      </c>
      <c r="T2" s="274" t="s">
        <v>338</v>
      </c>
      <c r="U2" s="257" t="s">
        <v>198</v>
      </c>
      <c r="V2" s="3" t="s">
        <v>58</v>
      </c>
      <c r="W2" s="154" t="s">
        <v>0</v>
      </c>
      <c r="X2" s="125" t="s">
        <v>31</v>
      </c>
      <c r="Y2" s="257" t="s">
        <v>3</v>
      </c>
      <c r="Z2" s="3" t="s">
        <v>15</v>
      </c>
      <c r="AA2" s="240" t="s">
        <v>32</v>
      </c>
      <c r="AB2" s="240" t="s">
        <v>16</v>
      </c>
      <c r="AC2" s="240" t="s">
        <v>17</v>
      </c>
      <c r="AD2" s="50" t="s">
        <v>0</v>
      </c>
    </row>
    <row r="3" spans="1:30">
      <c r="A3" s="202">
        <v>0</v>
      </c>
      <c r="B3" s="202">
        <v>0</v>
      </c>
      <c r="C3" s="197">
        <v>0</v>
      </c>
      <c r="D3" s="74">
        <v>0</v>
      </c>
      <c r="E3" s="211">
        <v>0</v>
      </c>
      <c r="F3" s="133">
        <v>0</v>
      </c>
      <c r="G3" s="6">
        <v>0</v>
      </c>
      <c r="H3" s="6">
        <v>0</v>
      </c>
      <c r="I3" s="155">
        <v>0</v>
      </c>
      <c r="J3" s="119"/>
      <c r="K3" s="132"/>
      <c r="L3" s="7"/>
      <c r="M3" s="7"/>
      <c r="N3" s="7"/>
      <c r="O3" s="7"/>
      <c r="P3" s="51"/>
      <c r="Q3" s="4"/>
      <c r="R3" s="5">
        <v>0</v>
      </c>
      <c r="S3" s="214">
        <v>0</v>
      </c>
      <c r="T3" s="223">
        <v>0</v>
      </c>
      <c r="U3" s="9">
        <v>0</v>
      </c>
      <c r="V3" s="197">
        <v>0</v>
      </c>
      <c r="W3" s="128">
        <v>0</v>
      </c>
      <c r="X3" s="119"/>
      <c r="Y3" s="132"/>
      <c r="Z3" s="6"/>
      <c r="AA3" s="7"/>
      <c r="AB3" s="7"/>
      <c r="AC3" s="7"/>
      <c r="AD3" s="51"/>
    </row>
    <row r="4" spans="1:30" ht="15.75" thickBot="1">
      <c r="A4" s="203">
        <v>1</v>
      </c>
      <c r="B4" s="203">
        <v>1</v>
      </c>
      <c r="C4" s="133"/>
      <c r="D4" s="75">
        <v>0.1</v>
      </c>
      <c r="E4" s="211">
        <v>5</v>
      </c>
      <c r="F4" s="133"/>
      <c r="G4" s="9"/>
      <c r="H4" s="9"/>
      <c r="I4" s="156">
        <v>70</v>
      </c>
      <c r="J4" s="36">
        <v>0</v>
      </c>
      <c r="K4" s="133">
        <v>0</v>
      </c>
      <c r="L4" s="9">
        <v>0</v>
      </c>
      <c r="M4" s="9">
        <v>0</v>
      </c>
      <c r="N4" s="9">
        <v>0</v>
      </c>
      <c r="O4" s="9">
        <v>-20</v>
      </c>
      <c r="P4" s="52">
        <v>0</v>
      </c>
      <c r="Q4" s="4"/>
      <c r="R4" s="8">
        <v>0.1</v>
      </c>
      <c r="S4" s="215"/>
      <c r="T4" s="224"/>
      <c r="U4" s="9">
        <v>0.1</v>
      </c>
      <c r="V4" s="133">
        <v>0.1</v>
      </c>
      <c r="W4" s="156">
        <v>70</v>
      </c>
      <c r="X4" s="119">
        <v>0</v>
      </c>
      <c r="Y4" s="133">
        <v>0</v>
      </c>
      <c r="Z4" s="75">
        <v>0</v>
      </c>
      <c r="AA4" s="218">
        <v>0</v>
      </c>
      <c r="AB4" s="133">
        <v>0</v>
      </c>
      <c r="AC4" s="9">
        <v>-20</v>
      </c>
      <c r="AD4" s="52">
        <v>0</v>
      </c>
    </row>
    <row r="5" spans="1:30" ht="15.75" thickBot="1">
      <c r="A5" s="198">
        <v>6</v>
      </c>
      <c r="B5" s="270" t="s">
        <v>359</v>
      </c>
      <c r="C5" s="205">
        <v>11</v>
      </c>
      <c r="D5" s="234">
        <v>4.2</v>
      </c>
      <c r="E5" s="234">
        <v>7.4</v>
      </c>
      <c r="F5" s="209">
        <v>10.7</v>
      </c>
      <c r="G5" s="234">
        <v>47</v>
      </c>
      <c r="H5" s="199">
        <v>2.2999999999999998</v>
      </c>
      <c r="I5" s="157">
        <v>70</v>
      </c>
      <c r="J5" s="36">
        <v>10.9</v>
      </c>
      <c r="K5" s="134"/>
      <c r="L5" s="104">
        <v>1</v>
      </c>
      <c r="M5" s="236">
        <v>140</v>
      </c>
      <c r="N5" s="63">
        <v>5</v>
      </c>
      <c r="O5" s="64">
        <v>-5</v>
      </c>
      <c r="P5" s="72">
        <v>1</v>
      </c>
      <c r="Q5" s="4"/>
      <c r="R5" s="270" t="s">
        <v>381</v>
      </c>
      <c r="S5" s="216">
        <v>13</v>
      </c>
      <c r="T5" s="234">
        <v>7.8</v>
      </c>
      <c r="U5" s="234">
        <v>4.4000000000000004</v>
      </c>
      <c r="V5" s="200">
        <v>12.3</v>
      </c>
      <c r="W5" s="157">
        <v>70</v>
      </c>
      <c r="X5" s="36">
        <v>20</v>
      </c>
      <c r="Y5" s="143">
        <v>3</v>
      </c>
      <c r="Z5" s="122">
        <v>1</v>
      </c>
      <c r="AA5" s="234">
        <v>116</v>
      </c>
      <c r="AB5" s="90">
        <v>3</v>
      </c>
      <c r="AC5" s="70">
        <v>-3</v>
      </c>
      <c r="AD5" s="72">
        <v>1</v>
      </c>
    </row>
    <row r="6" spans="1:30" ht="15.75" thickBot="1">
      <c r="A6" s="21">
        <v>6.01</v>
      </c>
      <c r="B6" s="228" t="s">
        <v>360</v>
      </c>
      <c r="C6" s="205">
        <v>11.1</v>
      </c>
      <c r="D6" s="228" t="s">
        <v>203</v>
      </c>
      <c r="E6" s="234">
        <v>7.5</v>
      </c>
      <c r="F6" s="210" t="s">
        <v>60</v>
      </c>
      <c r="G6" s="234">
        <v>46</v>
      </c>
      <c r="H6" s="200">
        <v>2.31</v>
      </c>
      <c r="I6" s="157">
        <v>69</v>
      </c>
      <c r="J6" s="104">
        <v>11.9</v>
      </c>
      <c r="K6" s="134"/>
      <c r="L6" s="36">
        <v>2</v>
      </c>
      <c r="M6" s="235">
        <v>144</v>
      </c>
      <c r="N6" s="54">
        <v>6</v>
      </c>
      <c r="O6" s="36">
        <v>-4</v>
      </c>
      <c r="P6" s="72">
        <v>2</v>
      </c>
      <c r="Q6" s="4"/>
      <c r="R6" s="275" t="s">
        <v>382</v>
      </c>
      <c r="S6" s="216">
        <v>13.1</v>
      </c>
      <c r="T6" s="234">
        <v>7.9</v>
      </c>
      <c r="U6" s="228" t="s">
        <v>203</v>
      </c>
      <c r="V6" s="199"/>
      <c r="W6" s="157">
        <v>69</v>
      </c>
      <c r="X6" s="36">
        <v>21</v>
      </c>
      <c r="Y6" s="143">
        <v>4</v>
      </c>
      <c r="Z6" s="122">
        <v>2</v>
      </c>
      <c r="AA6" s="235">
        <v>119</v>
      </c>
      <c r="AB6" s="91">
        <v>4</v>
      </c>
      <c r="AC6" s="96">
        <v>-2</v>
      </c>
      <c r="AD6" s="72">
        <v>2</v>
      </c>
    </row>
    <row r="7" spans="1:30" ht="15.75" thickBot="1">
      <c r="A7" s="21">
        <v>6.03</v>
      </c>
      <c r="B7" s="228" t="s">
        <v>361</v>
      </c>
      <c r="C7" s="206">
        <v>11.2</v>
      </c>
      <c r="D7" s="234">
        <v>4.3</v>
      </c>
      <c r="E7" s="234">
        <v>7.6</v>
      </c>
      <c r="F7" s="210" t="s">
        <v>60</v>
      </c>
      <c r="G7" s="234">
        <v>45</v>
      </c>
      <c r="H7" s="201">
        <v>2.3199999999999998</v>
      </c>
      <c r="I7" s="157">
        <v>68</v>
      </c>
      <c r="J7" s="36">
        <v>12.9</v>
      </c>
      <c r="K7" s="134"/>
      <c r="L7" s="36">
        <v>3</v>
      </c>
      <c r="M7" s="234">
        <v>148</v>
      </c>
      <c r="N7" s="54">
        <v>7</v>
      </c>
      <c r="O7" s="38"/>
      <c r="P7" s="72">
        <v>3</v>
      </c>
      <c r="Q7" s="4"/>
      <c r="R7" s="228" t="s">
        <v>329</v>
      </c>
      <c r="S7" s="216">
        <v>13.2</v>
      </c>
      <c r="T7" s="234">
        <v>8</v>
      </c>
      <c r="U7" s="234">
        <v>4.5</v>
      </c>
      <c r="V7" s="200">
        <v>12.4</v>
      </c>
      <c r="W7" s="157">
        <v>68</v>
      </c>
      <c r="X7" s="36">
        <v>21.5</v>
      </c>
      <c r="Y7" s="143">
        <v>5</v>
      </c>
      <c r="Z7" s="122">
        <v>3</v>
      </c>
      <c r="AA7" s="234">
        <v>122</v>
      </c>
      <c r="AB7" s="91">
        <v>5</v>
      </c>
      <c r="AC7" s="70">
        <v>-1</v>
      </c>
      <c r="AD7" s="72">
        <v>3</v>
      </c>
    </row>
    <row r="8" spans="1:30" ht="15.75" thickBot="1">
      <c r="A8" s="67">
        <v>6.05</v>
      </c>
      <c r="B8" s="228" t="s">
        <v>362</v>
      </c>
      <c r="C8" s="205">
        <v>11.3</v>
      </c>
      <c r="D8" s="228" t="s">
        <v>203</v>
      </c>
      <c r="E8" s="234">
        <v>7.7</v>
      </c>
      <c r="F8" s="210">
        <v>10.8</v>
      </c>
      <c r="G8" s="228" t="s">
        <v>203</v>
      </c>
      <c r="H8" s="200">
        <v>2.33</v>
      </c>
      <c r="I8" s="157">
        <v>67</v>
      </c>
      <c r="J8" s="36">
        <v>13.9</v>
      </c>
      <c r="K8" s="135">
        <v>1</v>
      </c>
      <c r="L8" s="36">
        <v>4</v>
      </c>
      <c r="M8" s="234">
        <v>152</v>
      </c>
      <c r="N8" s="54">
        <v>8</v>
      </c>
      <c r="O8" s="36">
        <v>-3</v>
      </c>
      <c r="P8" s="72">
        <v>4</v>
      </c>
      <c r="Q8" s="4"/>
      <c r="R8" s="228" t="s">
        <v>367</v>
      </c>
      <c r="S8" s="216">
        <v>13.3</v>
      </c>
      <c r="T8" s="234">
        <v>8.1</v>
      </c>
      <c r="U8" s="228" t="s">
        <v>203</v>
      </c>
      <c r="V8" s="199"/>
      <c r="W8" s="157">
        <v>67</v>
      </c>
      <c r="X8" s="36">
        <v>22</v>
      </c>
      <c r="Y8" s="143">
        <v>6</v>
      </c>
      <c r="Z8" s="122">
        <v>4</v>
      </c>
      <c r="AA8" s="234">
        <v>125</v>
      </c>
      <c r="AB8" s="91">
        <v>6</v>
      </c>
      <c r="AC8" s="70">
        <v>0</v>
      </c>
      <c r="AD8" s="72">
        <v>4</v>
      </c>
    </row>
    <row r="9" spans="1:30" ht="15.75" thickBot="1">
      <c r="A9" s="21">
        <v>6.07</v>
      </c>
      <c r="B9" s="228" t="s">
        <v>363</v>
      </c>
      <c r="C9" s="206">
        <v>11.4</v>
      </c>
      <c r="D9" s="228" t="s">
        <v>203</v>
      </c>
      <c r="E9" s="234">
        <v>7.8</v>
      </c>
      <c r="F9" s="210" t="s">
        <v>60</v>
      </c>
      <c r="G9" s="234">
        <v>44</v>
      </c>
      <c r="H9" s="201">
        <v>2.34</v>
      </c>
      <c r="I9" s="157">
        <v>66</v>
      </c>
      <c r="J9" s="36">
        <v>14.9</v>
      </c>
      <c r="K9" s="134"/>
      <c r="L9" s="36">
        <v>5</v>
      </c>
      <c r="M9" s="234">
        <v>156</v>
      </c>
      <c r="N9" s="54">
        <v>9</v>
      </c>
      <c r="O9" s="38"/>
      <c r="P9" s="72">
        <v>5</v>
      </c>
      <c r="Q9" s="4"/>
      <c r="R9" s="228" t="s">
        <v>218</v>
      </c>
      <c r="S9" s="216">
        <v>13.4</v>
      </c>
      <c r="T9" s="234">
        <v>8.1999999999999993</v>
      </c>
      <c r="U9" s="234">
        <v>4.5999999999999996</v>
      </c>
      <c r="V9" s="200">
        <v>12.5</v>
      </c>
      <c r="W9" s="157">
        <v>66</v>
      </c>
      <c r="X9" s="36">
        <v>22.5</v>
      </c>
      <c r="Y9" s="143">
        <v>7</v>
      </c>
      <c r="Z9" s="122">
        <v>5</v>
      </c>
      <c r="AA9" s="234">
        <v>128</v>
      </c>
      <c r="AB9" s="91">
        <v>7</v>
      </c>
      <c r="AC9" s="31"/>
      <c r="AD9" s="72">
        <v>5</v>
      </c>
    </row>
    <row r="10" spans="1:30" ht="15.75" thickBot="1">
      <c r="A10" s="21">
        <v>6.09</v>
      </c>
      <c r="B10" s="228" t="s">
        <v>212</v>
      </c>
      <c r="C10" s="205">
        <v>11.5</v>
      </c>
      <c r="D10" s="234">
        <v>4.4000000000000004</v>
      </c>
      <c r="E10" s="228" t="s">
        <v>203</v>
      </c>
      <c r="F10" s="210" t="s">
        <v>60</v>
      </c>
      <c r="G10" s="228" t="s">
        <v>203</v>
      </c>
      <c r="H10" s="200">
        <v>2.35</v>
      </c>
      <c r="I10" s="157">
        <v>65</v>
      </c>
      <c r="J10" s="36">
        <v>15.9</v>
      </c>
      <c r="K10" s="134"/>
      <c r="L10" s="36">
        <v>6</v>
      </c>
      <c r="M10" s="235">
        <v>159</v>
      </c>
      <c r="N10" s="54">
        <v>10</v>
      </c>
      <c r="O10" s="36">
        <v>-2</v>
      </c>
      <c r="P10" s="72">
        <v>6</v>
      </c>
      <c r="Q10" s="4"/>
      <c r="R10" s="228" t="s">
        <v>368</v>
      </c>
      <c r="S10" s="216">
        <v>13.5</v>
      </c>
      <c r="T10" s="234">
        <v>8.3000000000000007</v>
      </c>
      <c r="U10" s="228" t="s">
        <v>203</v>
      </c>
      <c r="V10" s="199"/>
      <c r="W10" s="157">
        <v>65</v>
      </c>
      <c r="X10" s="36">
        <v>23</v>
      </c>
      <c r="Y10" s="143">
        <v>8</v>
      </c>
      <c r="Z10" s="122">
        <v>6</v>
      </c>
      <c r="AA10" s="235">
        <v>131</v>
      </c>
      <c r="AB10" s="91">
        <v>8</v>
      </c>
      <c r="AC10" s="96">
        <v>1</v>
      </c>
      <c r="AD10" s="72">
        <v>6</v>
      </c>
    </row>
    <row r="11" spans="1:30" ht="15.75" thickBot="1">
      <c r="A11" s="67">
        <v>6.11</v>
      </c>
      <c r="B11" s="228" t="s">
        <v>364</v>
      </c>
      <c r="C11" s="205">
        <v>11.6</v>
      </c>
      <c r="D11" s="228" t="s">
        <v>203</v>
      </c>
      <c r="E11" s="234">
        <v>7.9</v>
      </c>
      <c r="F11" s="210">
        <v>10.9</v>
      </c>
      <c r="G11" s="234">
        <v>43</v>
      </c>
      <c r="H11" s="200">
        <v>2.36</v>
      </c>
      <c r="I11" s="157">
        <v>64</v>
      </c>
      <c r="J11" s="36">
        <v>16.899999999999999</v>
      </c>
      <c r="K11" s="135">
        <v>2</v>
      </c>
      <c r="L11" s="36">
        <v>7</v>
      </c>
      <c r="M11" s="234">
        <v>162</v>
      </c>
      <c r="N11" s="54">
        <v>11</v>
      </c>
      <c r="O11" s="62"/>
      <c r="P11" s="72">
        <v>7</v>
      </c>
      <c r="Q11" s="4"/>
      <c r="R11" s="228" t="s">
        <v>342</v>
      </c>
      <c r="S11" s="216">
        <v>13.6</v>
      </c>
      <c r="T11" s="234">
        <v>8.4</v>
      </c>
      <c r="U11" s="234">
        <v>4.7</v>
      </c>
      <c r="V11" s="200">
        <v>12.6</v>
      </c>
      <c r="W11" s="157">
        <v>64</v>
      </c>
      <c r="X11" s="36">
        <v>23.5</v>
      </c>
      <c r="Y11" s="143">
        <v>9</v>
      </c>
      <c r="Z11" s="122">
        <v>7</v>
      </c>
      <c r="AA11" s="234">
        <v>134</v>
      </c>
      <c r="AB11" s="91">
        <v>9</v>
      </c>
      <c r="AC11" s="99"/>
      <c r="AD11" s="72">
        <v>7</v>
      </c>
    </row>
    <row r="12" spans="1:30" ht="15.75" thickBot="1">
      <c r="A12" s="21">
        <v>6.13</v>
      </c>
      <c r="B12" s="228" t="s">
        <v>365</v>
      </c>
      <c r="C12" s="205">
        <v>11.7</v>
      </c>
      <c r="D12" s="231" t="s">
        <v>203</v>
      </c>
      <c r="E12" s="231" t="s">
        <v>203</v>
      </c>
      <c r="F12" s="210" t="s">
        <v>60</v>
      </c>
      <c r="G12" s="231" t="s">
        <v>203</v>
      </c>
      <c r="H12" s="200">
        <v>2.37</v>
      </c>
      <c r="I12" s="157">
        <v>63</v>
      </c>
      <c r="J12" s="36">
        <v>17.899999999999999</v>
      </c>
      <c r="K12" s="134"/>
      <c r="L12" s="36">
        <v>8</v>
      </c>
      <c r="M12" s="235">
        <v>165</v>
      </c>
      <c r="N12" s="54">
        <v>12</v>
      </c>
      <c r="O12" s="36">
        <v>-1</v>
      </c>
      <c r="P12" s="72">
        <v>8</v>
      </c>
      <c r="Q12" s="4"/>
      <c r="R12" s="228" t="s">
        <v>284</v>
      </c>
      <c r="S12" s="216">
        <v>13.7</v>
      </c>
      <c r="T12" s="234">
        <v>8.5</v>
      </c>
      <c r="U12" s="231" t="s">
        <v>203</v>
      </c>
      <c r="V12" s="199"/>
      <c r="W12" s="157">
        <v>63</v>
      </c>
      <c r="X12" s="36">
        <v>24</v>
      </c>
      <c r="Y12" s="143">
        <v>10</v>
      </c>
      <c r="Z12" s="122">
        <v>8</v>
      </c>
      <c r="AA12" s="235">
        <v>137</v>
      </c>
      <c r="AB12" s="91">
        <v>10</v>
      </c>
      <c r="AC12" s="96">
        <v>2</v>
      </c>
      <c r="AD12" s="72">
        <v>8</v>
      </c>
    </row>
    <row r="13" spans="1:30" ht="15.75" thickBot="1">
      <c r="A13" s="21">
        <v>6.15</v>
      </c>
      <c r="B13" s="228" t="s">
        <v>214</v>
      </c>
      <c r="C13" s="205">
        <v>11.8</v>
      </c>
      <c r="D13" s="234">
        <v>4.5</v>
      </c>
      <c r="E13" s="234">
        <v>8</v>
      </c>
      <c r="F13" s="210" t="s">
        <v>60</v>
      </c>
      <c r="G13" s="234">
        <v>42</v>
      </c>
      <c r="H13" s="201">
        <v>2.38</v>
      </c>
      <c r="I13" s="157">
        <v>62</v>
      </c>
      <c r="J13" s="36">
        <v>18.899999999999999</v>
      </c>
      <c r="K13" s="134"/>
      <c r="L13" s="36">
        <v>9</v>
      </c>
      <c r="M13" s="234">
        <v>168</v>
      </c>
      <c r="N13" s="54">
        <v>13</v>
      </c>
      <c r="O13" s="38"/>
      <c r="P13" s="72">
        <v>9</v>
      </c>
      <c r="Q13" s="4"/>
      <c r="R13" s="228" t="s">
        <v>369</v>
      </c>
      <c r="S13" s="216">
        <v>13.8</v>
      </c>
      <c r="T13" s="234">
        <v>8.6</v>
      </c>
      <c r="U13" s="228" t="s">
        <v>203</v>
      </c>
      <c r="V13" s="200">
        <v>12.7</v>
      </c>
      <c r="W13" s="157">
        <v>62</v>
      </c>
      <c r="X13" s="36">
        <v>24.5</v>
      </c>
      <c r="Y13" s="143">
        <v>11</v>
      </c>
      <c r="Z13" s="122">
        <v>9</v>
      </c>
      <c r="AA13" s="234">
        <v>140</v>
      </c>
      <c r="AB13" s="91">
        <v>11</v>
      </c>
      <c r="AC13" s="31"/>
      <c r="AD13" s="72">
        <v>9</v>
      </c>
    </row>
    <row r="14" spans="1:30" ht="15.75" thickBot="1">
      <c r="A14" s="67">
        <v>6.17</v>
      </c>
      <c r="B14" s="231" t="s">
        <v>366</v>
      </c>
      <c r="C14" s="205">
        <v>11.9</v>
      </c>
      <c r="D14" s="231" t="s">
        <v>203</v>
      </c>
      <c r="E14" s="231" t="s">
        <v>203</v>
      </c>
      <c r="F14" s="210">
        <v>11</v>
      </c>
      <c r="G14" s="231" t="s">
        <v>203</v>
      </c>
      <c r="H14" s="200">
        <v>2.39</v>
      </c>
      <c r="I14" s="157">
        <v>61</v>
      </c>
      <c r="J14" s="37">
        <v>19.899999999999999</v>
      </c>
      <c r="K14" s="137">
        <v>3</v>
      </c>
      <c r="L14" s="37">
        <v>10</v>
      </c>
      <c r="M14" s="234">
        <v>171</v>
      </c>
      <c r="N14" s="58">
        <v>14</v>
      </c>
      <c r="O14" s="65">
        <v>0</v>
      </c>
      <c r="P14" s="72">
        <v>10</v>
      </c>
      <c r="Q14" s="4"/>
      <c r="R14" s="231" t="s">
        <v>343</v>
      </c>
      <c r="S14" s="216">
        <v>13.9</v>
      </c>
      <c r="T14" s="231" t="s">
        <v>203</v>
      </c>
      <c r="U14" s="235">
        <v>4.8</v>
      </c>
      <c r="V14" s="199"/>
      <c r="W14" s="157">
        <v>61</v>
      </c>
      <c r="X14" s="37">
        <v>25</v>
      </c>
      <c r="Y14" s="144">
        <v>12</v>
      </c>
      <c r="Z14" s="121">
        <v>10</v>
      </c>
      <c r="AA14" s="234">
        <v>143</v>
      </c>
      <c r="AB14" s="92">
        <v>12</v>
      </c>
      <c r="AC14" s="100">
        <v>3</v>
      </c>
      <c r="AD14" s="72">
        <v>10</v>
      </c>
    </row>
    <row r="15" spans="1:30" ht="15.75" thickBot="1">
      <c r="A15" s="21">
        <v>6.19</v>
      </c>
      <c r="B15" s="228" t="s">
        <v>340</v>
      </c>
      <c r="C15" s="206">
        <v>12</v>
      </c>
      <c r="D15" s="231" t="s">
        <v>203</v>
      </c>
      <c r="E15" s="234">
        <v>8.1</v>
      </c>
      <c r="F15" s="210" t="s">
        <v>60</v>
      </c>
      <c r="G15" s="234">
        <v>41</v>
      </c>
      <c r="H15" s="201">
        <v>2.4</v>
      </c>
      <c r="I15" s="157">
        <v>60</v>
      </c>
      <c r="J15" s="36">
        <v>20.9</v>
      </c>
      <c r="K15" s="134"/>
      <c r="L15" s="38"/>
      <c r="M15" s="235">
        <v>174</v>
      </c>
      <c r="N15" s="54">
        <v>15</v>
      </c>
      <c r="O15" s="38"/>
      <c r="P15" s="72">
        <v>11</v>
      </c>
      <c r="Q15" s="4"/>
      <c r="R15" s="228" t="s">
        <v>285</v>
      </c>
      <c r="S15" s="216">
        <v>14</v>
      </c>
      <c r="T15" s="234">
        <v>8.6999999999999993</v>
      </c>
      <c r="U15" s="231" t="s">
        <v>203</v>
      </c>
      <c r="V15" s="200">
        <v>12.8</v>
      </c>
      <c r="W15" s="157">
        <v>60</v>
      </c>
      <c r="X15" s="36">
        <v>25.5</v>
      </c>
      <c r="Y15" s="162"/>
      <c r="Z15" s="126"/>
      <c r="AA15" s="235">
        <v>146</v>
      </c>
      <c r="AB15" s="91">
        <v>13</v>
      </c>
      <c r="AC15" s="31"/>
      <c r="AD15" s="72">
        <v>11</v>
      </c>
    </row>
    <row r="16" spans="1:30" ht="15.75" thickBot="1">
      <c r="A16" s="21">
        <v>6.21</v>
      </c>
      <c r="B16" s="228" t="s">
        <v>216</v>
      </c>
      <c r="C16" s="205">
        <v>12.1</v>
      </c>
      <c r="D16" s="231" t="s">
        <v>203</v>
      </c>
      <c r="E16" s="231" t="s">
        <v>203</v>
      </c>
      <c r="F16" s="210" t="s">
        <v>60</v>
      </c>
      <c r="G16" s="231" t="s">
        <v>203</v>
      </c>
      <c r="H16" s="201">
        <v>2.41</v>
      </c>
      <c r="I16" s="157">
        <v>59</v>
      </c>
      <c r="J16" s="36">
        <v>21.9</v>
      </c>
      <c r="K16" s="134"/>
      <c r="L16" s="36">
        <v>11</v>
      </c>
      <c r="M16" s="234">
        <v>177</v>
      </c>
      <c r="N16" s="54">
        <v>16</v>
      </c>
      <c r="O16" s="36">
        <v>1</v>
      </c>
      <c r="P16" s="72">
        <v>12</v>
      </c>
      <c r="Q16" s="4"/>
      <c r="R16" s="228" t="s">
        <v>370</v>
      </c>
      <c r="S16" s="216">
        <v>14.1</v>
      </c>
      <c r="T16" s="231" t="s">
        <v>203</v>
      </c>
      <c r="U16" s="231" t="s">
        <v>203</v>
      </c>
      <c r="V16" s="199"/>
      <c r="W16" s="157">
        <v>59</v>
      </c>
      <c r="X16" s="36">
        <v>26</v>
      </c>
      <c r="Y16" s="143">
        <v>13</v>
      </c>
      <c r="Z16" s="122">
        <v>11</v>
      </c>
      <c r="AA16" s="234">
        <v>148</v>
      </c>
      <c r="AB16" s="91">
        <v>14</v>
      </c>
      <c r="AC16" s="96">
        <v>4</v>
      </c>
      <c r="AD16" s="72">
        <v>12</v>
      </c>
    </row>
    <row r="17" spans="1:30" ht="15.75" thickBot="1">
      <c r="A17" s="21">
        <v>6.23</v>
      </c>
      <c r="B17" s="228" t="s">
        <v>367</v>
      </c>
      <c r="C17" s="205">
        <v>12.2</v>
      </c>
      <c r="D17" s="234">
        <v>4.5999999999999996</v>
      </c>
      <c r="E17" s="234">
        <v>8.1999999999999993</v>
      </c>
      <c r="F17" s="210">
        <v>11.1</v>
      </c>
      <c r="G17" s="234">
        <v>40</v>
      </c>
      <c r="H17" s="200">
        <v>2.42</v>
      </c>
      <c r="I17" s="157">
        <v>58</v>
      </c>
      <c r="J17" s="36">
        <v>22.9</v>
      </c>
      <c r="K17" s="135">
        <v>4</v>
      </c>
      <c r="L17" s="38"/>
      <c r="M17" s="234">
        <v>180</v>
      </c>
      <c r="N17" s="54">
        <v>17</v>
      </c>
      <c r="O17" s="62"/>
      <c r="P17" s="72">
        <v>13</v>
      </c>
      <c r="Q17" s="4"/>
      <c r="R17" s="228" t="s">
        <v>344</v>
      </c>
      <c r="S17" s="216">
        <v>14.2</v>
      </c>
      <c r="T17" s="234">
        <v>8.8000000000000007</v>
      </c>
      <c r="U17" s="234">
        <v>4.9000000000000004</v>
      </c>
      <c r="V17" s="200">
        <v>12.9</v>
      </c>
      <c r="W17" s="157">
        <v>58</v>
      </c>
      <c r="X17" s="36">
        <v>26.5</v>
      </c>
      <c r="Y17" s="162"/>
      <c r="Z17" s="126"/>
      <c r="AA17" s="234">
        <v>150</v>
      </c>
      <c r="AB17" s="91">
        <v>15</v>
      </c>
      <c r="AC17" s="101"/>
      <c r="AD17" s="72">
        <v>13</v>
      </c>
    </row>
    <row r="18" spans="1:30" ht="15.75" thickBot="1">
      <c r="A18" s="21">
        <v>6.25</v>
      </c>
      <c r="B18" s="228" t="s">
        <v>341</v>
      </c>
      <c r="C18" s="205">
        <v>12.3</v>
      </c>
      <c r="D18" s="231" t="s">
        <v>203</v>
      </c>
      <c r="E18" s="231" t="s">
        <v>203</v>
      </c>
      <c r="F18" s="210" t="s">
        <v>60</v>
      </c>
      <c r="G18" s="231" t="s">
        <v>203</v>
      </c>
      <c r="H18" s="200">
        <v>2.4300000000000002</v>
      </c>
      <c r="I18" s="157">
        <v>57</v>
      </c>
      <c r="J18" s="36">
        <v>23.9</v>
      </c>
      <c r="K18" s="134"/>
      <c r="L18" s="36">
        <v>12</v>
      </c>
      <c r="M18" s="234">
        <v>182</v>
      </c>
      <c r="N18" s="54">
        <v>18</v>
      </c>
      <c r="O18" s="36">
        <v>2</v>
      </c>
      <c r="P18" s="72">
        <v>14</v>
      </c>
      <c r="Q18" s="4"/>
      <c r="R18" s="228" t="s">
        <v>286</v>
      </c>
      <c r="S18" s="216">
        <v>14.3</v>
      </c>
      <c r="T18" s="231" t="s">
        <v>203</v>
      </c>
      <c r="U18" s="231" t="s">
        <v>203</v>
      </c>
      <c r="V18" s="199"/>
      <c r="W18" s="157">
        <v>57</v>
      </c>
      <c r="X18" s="36">
        <v>27</v>
      </c>
      <c r="Y18" s="143">
        <v>14</v>
      </c>
      <c r="Z18" s="122">
        <v>12</v>
      </c>
      <c r="AA18" s="234">
        <v>152</v>
      </c>
      <c r="AB18" s="91">
        <v>16</v>
      </c>
      <c r="AC18" s="96">
        <v>5</v>
      </c>
      <c r="AD18" s="72">
        <v>14</v>
      </c>
    </row>
    <row r="19" spans="1:30" ht="15.75" thickBot="1">
      <c r="A19" s="21">
        <v>6.27</v>
      </c>
      <c r="B19" s="232" t="s">
        <v>283</v>
      </c>
      <c r="C19" s="206">
        <v>12.4</v>
      </c>
      <c r="D19" s="232" t="s">
        <v>203</v>
      </c>
      <c r="E19" s="236">
        <v>8.3000000000000007</v>
      </c>
      <c r="F19" s="210">
        <v>11.2</v>
      </c>
      <c r="G19" s="236">
        <v>39</v>
      </c>
      <c r="H19" s="201">
        <v>2.44</v>
      </c>
      <c r="I19" s="157">
        <v>56</v>
      </c>
      <c r="J19" s="36">
        <v>24.9</v>
      </c>
      <c r="K19" s="134"/>
      <c r="L19" s="38"/>
      <c r="M19" s="234">
        <v>184</v>
      </c>
      <c r="N19" s="54">
        <v>19</v>
      </c>
      <c r="O19" s="38"/>
      <c r="P19" s="72">
        <v>15</v>
      </c>
      <c r="Q19" s="4"/>
      <c r="R19" s="232" t="s">
        <v>331</v>
      </c>
      <c r="S19" s="216">
        <v>14.4</v>
      </c>
      <c r="T19" s="236">
        <v>8.9</v>
      </c>
      <c r="U19" s="232" t="s">
        <v>203</v>
      </c>
      <c r="V19" s="200">
        <v>13</v>
      </c>
      <c r="W19" s="157">
        <v>56</v>
      </c>
      <c r="X19" s="36">
        <v>27.5</v>
      </c>
      <c r="Y19" s="162"/>
      <c r="Z19" s="126"/>
      <c r="AA19" s="234">
        <v>154</v>
      </c>
      <c r="AB19" s="91">
        <v>17</v>
      </c>
      <c r="AC19" s="98"/>
      <c r="AD19" s="72">
        <v>15</v>
      </c>
    </row>
    <row r="20" spans="1:30" ht="15.75" thickBot="1">
      <c r="A20" s="21">
        <v>6.29</v>
      </c>
      <c r="B20" s="231" t="s">
        <v>368</v>
      </c>
      <c r="C20" s="205">
        <v>12.5</v>
      </c>
      <c r="D20" s="231" t="s">
        <v>203</v>
      </c>
      <c r="E20" s="231" t="s">
        <v>203</v>
      </c>
      <c r="F20" s="210" t="s">
        <v>60</v>
      </c>
      <c r="G20" s="231" t="s">
        <v>203</v>
      </c>
      <c r="H20" s="200">
        <v>2.4500000000000002</v>
      </c>
      <c r="I20" s="157">
        <v>55</v>
      </c>
      <c r="J20" s="36">
        <v>25.9</v>
      </c>
      <c r="K20" s="135">
        <v>5</v>
      </c>
      <c r="L20" s="36">
        <v>13</v>
      </c>
      <c r="M20" s="234">
        <v>186</v>
      </c>
      <c r="N20" s="54">
        <v>20</v>
      </c>
      <c r="O20" s="60">
        <v>3</v>
      </c>
      <c r="P20" s="72">
        <v>16</v>
      </c>
      <c r="Q20" s="4"/>
      <c r="R20" s="231" t="s">
        <v>332</v>
      </c>
      <c r="S20" s="216">
        <v>14.5</v>
      </c>
      <c r="T20" s="231" t="s">
        <v>203</v>
      </c>
      <c r="U20" s="231" t="s">
        <v>203</v>
      </c>
      <c r="V20" s="199"/>
      <c r="W20" s="157">
        <v>55</v>
      </c>
      <c r="X20" s="36">
        <v>28</v>
      </c>
      <c r="Y20" s="143">
        <v>15</v>
      </c>
      <c r="Z20" s="122">
        <v>13</v>
      </c>
      <c r="AA20" s="234">
        <v>156</v>
      </c>
      <c r="AB20" s="91">
        <v>18</v>
      </c>
      <c r="AC20" s="70">
        <v>6</v>
      </c>
      <c r="AD20" s="72">
        <v>16</v>
      </c>
    </row>
    <row r="21" spans="1:30" ht="15.75" thickBot="1">
      <c r="A21" s="21">
        <v>6.31</v>
      </c>
      <c r="B21" s="228" t="s">
        <v>342</v>
      </c>
      <c r="C21" s="205">
        <v>12.6</v>
      </c>
      <c r="D21" s="234">
        <v>4.7</v>
      </c>
      <c r="E21" s="234">
        <v>8.4</v>
      </c>
      <c r="F21" s="210">
        <v>11.3</v>
      </c>
      <c r="G21" s="228" t="s">
        <v>203</v>
      </c>
      <c r="H21" s="200">
        <v>2.46</v>
      </c>
      <c r="I21" s="157">
        <v>54</v>
      </c>
      <c r="J21" s="36">
        <v>26.9</v>
      </c>
      <c r="K21" s="134"/>
      <c r="L21" s="38"/>
      <c r="M21" s="234">
        <v>188</v>
      </c>
      <c r="N21" s="54">
        <v>21</v>
      </c>
      <c r="O21" s="38"/>
      <c r="P21" s="72">
        <v>17</v>
      </c>
      <c r="Q21" s="4"/>
      <c r="R21" s="228" t="s">
        <v>287</v>
      </c>
      <c r="S21" s="216">
        <v>14.6</v>
      </c>
      <c r="T21" s="234">
        <v>9</v>
      </c>
      <c r="U21" s="234">
        <v>5</v>
      </c>
      <c r="V21" s="200">
        <v>13.1</v>
      </c>
      <c r="W21" s="157">
        <v>54</v>
      </c>
      <c r="X21" s="36">
        <v>28.5</v>
      </c>
      <c r="Y21" s="162"/>
      <c r="Z21" s="126"/>
      <c r="AA21" s="234">
        <v>158</v>
      </c>
      <c r="AB21" s="91">
        <v>19</v>
      </c>
      <c r="AC21" s="31"/>
      <c r="AD21" s="72">
        <v>17</v>
      </c>
    </row>
    <row r="22" spans="1:30" ht="15.75" thickBot="1">
      <c r="A22" s="21">
        <v>6.33</v>
      </c>
      <c r="B22" s="228" t="s">
        <v>284</v>
      </c>
      <c r="C22" s="205">
        <v>12.7</v>
      </c>
      <c r="D22" s="231" t="s">
        <v>203</v>
      </c>
      <c r="E22" s="231" t="s">
        <v>203</v>
      </c>
      <c r="F22" s="210" t="s">
        <v>60</v>
      </c>
      <c r="G22" s="234">
        <v>38</v>
      </c>
      <c r="H22" s="200">
        <v>2.4700000000000002</v>
      </c>
      <c r="I22" s="157">
        <v>53</v>
      </c>
      <c r="J22" s="36">
        <v>27.9</v>
      </c>
      <c r="K22" s="134"/>
      <c r="L22" s="36">
        <v>14</v>
      </c>
      <c r="M22" s="235">
        <v>190</v>
      </c>
      <c r="N22" s="54">
        <v>22</v>
      </c>
      <c r="O22" s="36">
        <v>4</v>
      </c>
      <c r="P22" s="72">
        <v>18</v>
      </c>
      <c r="Q22" s="4"/>
      <c r="R22" s="228" t="s">
        <v>333</v>
      </c>
      <c r="S22" s="216">
        <v>14.7</v>
      </c>
      <c r="T22" s="231" t="s">
        <v>203</v>
      </c>
      <c r="U22" s="231" t="s">
        <v>203</v>
      </c>
      <c r="V22" s="199"/>
      <c r="W22" s="157">
        <v>53</v>
      </c>
      <c r="X22" s="36">
        <v>29</v>
      </c>
      <c r="Y22" s="143">
        <v>16</v>
      </c>
      <c r="Z22" s="122">
        <v>14</v>
      </c>
      <c r="AA22" s="234">
        <v>160</v>
      </c>
      <c r="AB22" s="93"/>
      <c r="AC22" s="96">
        <v>7</v>
      </c>
      <c r="AD22" s="72">
        <v>18</v>
      </c>
    </row>
    <row r="23" spans="1:30" ht="15.75" thickBot="1">
      <c r="A23" s="21">
        <v>6.35</v>
      </c>
      <c r="B23" s="228" t="s">
        <v>369</v>
      </c>
      <c r="C23" s="205">
        <v>12.8</v>
      </c>
      <c r="D23" s="228" t="s">
        <v>203</v>
      </c>
      <c r="E23" s="234">
        <v>8.5</v>
      </c>
      <c r="F23" s="210">
        <v>11.4</v>
      </c>
      <c r="G23" s="228" t="s">
        <v>203</v>
      </c>
      <c r="H23" s="200">
        <v>2.48</v>
      </c>
      <c r="I23" s="157">
        <v>52</v>
      </c>
      <c r="J23" s="36">
        <v>28.9</v>
      </c>
      <c r="K23" s="135">
        <v>6</v>
      </c>
      <c r="L23" s="38"/>
      <c r="M23" s="234">
        <v>192</v>
      </c>
      <c r="N23" s="38"/>
      <c r="O23" s="62"/>
      <c r="P23" s="72">
        <v>19</v>
      </c>
      <c r="Q23" s="4"/>
      <c r="R23" s="228" t="s">
        <v>233</v>
      </c>
      <c r="S23" s="216">
        <v>14.8</v>
      </c>
      <c r="T23" s="234">
        <v>9.1</v>
      </c>
      <c r="U23" s="228" t="s">
        <v>203</v>
      </c>
      <c r="V23" s="200">
        <v>13.2</v>
      </c>
      <c r="W23" s="157">
        <v>52</v>
      </c>
      <c r="X23" s="36">
        <v>29.5</v>
      </c>
      <c r="Y23" s="162"/>
      <c r="Z23" s="126"/>
      <c r="AA23" s="234">
        <v>162</v>
      </c>
      <c r="AB23" s="91">
        <v>20</v>
      </c>
      <c r="AC23" s="99"/>
      <c r="AD23" s="72">
        <v>19</v>
      </c>
    </row>
    <row r="24" spans="1:30" ht="15.75" thickBot="1">
      <c r="A24" s="21">
        <v>6.37</v>
      </c>
      <c r="B24" s="231" t="s">
        <v>343</v>
      </c>
      <c r="C24" s="205">
        <v>12.9</v>
      </c>
      <c r="D24" s="231" t="s">
        <v>203</v>
      </c>
      <c r="E24" s="231" t="s">
        <v>203</v>
      </c>
      <c r="F24" s="210" t="s">
        <v>60</v>
      </c>
      <c r="G24" s="231" t="s">
        <v>203</v>
      </c>
      <c r="H24" s="200">
        <v>2.4900000000000002</v>
      </c>
      <c r="I24" s="157">
        <v>51</v>
      </c>
      <c r="J24" s="37">
        <v>29.7</v>
      </c>
      <c r="K24" s="136"/>
      <c r="L24" s="37">
        <v>15</v>
      </c>
      <c r="M24" s="234">
        <v>194</v>
      </c>
      <c r="N24" s="58">
        <v>23</v>
      </c>
      <c r="O24" s="37">
        <v>5</v>
      </c>
      <c r="P24" s="72">
        <v>20</v>
      </c>
      <c r="Q24" s="4"/>
      <c r="R24" s="231" t="s">
        <v>235</v>
      </c>
      <c r="S24" s="216">
        <v>14.9</v>
      </c>
      <c r="T24" s="231" t="s">
        <v>203</v>
      </c>
      <c r="U24" s="231" t="s">
        <v>203</v>
      </c>
      <c r="V24" s="199"/>
      <c r="W24" s="157">
        <v>51</v>
      </c>
      <c r="X24" s="37">
        <v>30</v>
      </c>
      <c r="Y24" s="144">
        <v>17</v>
      </c>
      <c r="Z24" s="121">
        <v>15</v>
      </c>
      <c r="AA24" s="234">
        <v>164</v>
      </c>
      <c r="AB24" s="93"/>
      <c r="AC24" s="97">
        <v>8</v>
      </c>
      <c r="AD24" s="72">
        <v>20</v>
      </c>
    </row>
    <row r="25" spans="1:30" ht="15.75" thickBot="1">
      <c r="A25" s="21">
        <v>6.39</v>
      </c>
      <c r="B25" s="228" t="s">
        <v>285</v>
      </c>
      <c r="C25" s="206">
        <v>13</v>
      </c>
      <c r="D25" s="234">
        <v>4.8</v>
      </c>
      <c r="E25" s="234">
        <v>8.6</v>
      </c>
      <c r="F25" s="210">
        <v>11.5</v>
      </c>
      <c r="G25" s="234">
        <v>37</v>
      </c>
      <c r="H25" s="201">
        <v>2.5</v>
      </c>
      <c r="I25" s="157">
        <v>50</v>
      </c>
      <c r="J25" s="36">
        <v>30.5</v>
      </c>
      <c r="K25" s="134"/>
      <c r="L25" s="38"/>
      <c r="M25" s="235">
        <v>196</v>
      </c>
      <c r="N25" s="38"/>
      <c r="O25" s="38"/>
      <c r="P25" s="72">
        <v>21</v>
      </c>
      <c r="Q25" s="4"/>
      <c r="R25" s="228" t="s">
        <v>237</v>
      </c>
      <c r="S25" s="216">
        <v>15</v>
      </c>
      <c r="T25" s="234">
        <v>9.1999999999999993</v>
      </c>
      <c r="U25" s="234">
        <v>5.0999999999999996</v>
      </c>
      <c r="V25" s="200">
        <v>13.3</v>
      </c>
      <c r="W25" s="157">
        <v>50</v>
      </c>
      <c r="X25" s="36">
        <v>30.5</v>
      </c>
      <c r="Y25" s="162"/>
      <c r="Z25" s="126"/>
      <c r="AA25" s="234">
        <v>166</v>
      </c>
      <c r="AB25" s="276">
        <v>21</v>
      </c>
      <c r="AC25" s="31"/>
      <c r="AD25" s="72">
        <v>21</v>
      </c>
    </row>
    <row r="26" spans="1:30" ht="15.75" thickBot="1">
      <c r="A26" s="21">
        <v>6.41</v>
      </c>
      <c r="B26" s="231" t="s">
        <v>225</v>
      </c>
      <c r="C26" s="205">
        <v>13.1</v>
      </c>
      <c r="D26" s="231" t="s">
        <v>203</v>
      </c>
      <c r="E26" s="231" t="s">
        <v>203</v>
      </c>
      <c r="F26" s="210" t="s">
        <v>60</v>
      </c>
      <c r="G26" s="231" t="s">
        <v>203</v>
      </c>
      <c r="H26" s="200">
        <v>2.5099999999999998</v>
      </c>
      <c r="I26" s="157">
        <v>49</v>
      </c>
      <c r="J26" s="36">
        <v>31.3</v>
      </c>
      <c r="K26" s="135">
        <v>7</v>
      </c>
      <c r="L26" s="36">
        <v>16</v>
      </c>
      <c r="M26" s="235">
        <v>198</v>
      </c>
      <c r="N26" s="54">
        <v>24</v>
      </c>
      <c r="O26" s="36">
        <v>6</v>
      </c>
      <c r="P26" s="72">
        <v>22</v>
      </c>
      <c r="Q26" s="4"/>
      <c r="R26" s="231" t="s">
        <v>238</v>
      </c>
      <c r="S26" s="216">
        <v>15.1</v>
      </c>
      <c r="T26" s="231" t="s">
        <v>203</v>
      </c>
      <c r="U26" s="231" t="s">
        <v>203</v>
      </c>
      <c r="V26" s="199"/>
      <c r="W26" s="157">
        <v>49</v>
      </c>
      <c r="X26" s="36">
        <v>31</v>
      </c>
      <c r="Y26" s="143">
        <v>18</v>
      </c>
      <c r="Z26" s="122">
        <v>16</v>
      </c>
      <c r="AA26" s="234">
        <v>168</v>
      </c>
      <c r="AB26" s="93"/>
      <c r="AC26" s="96">
        <v>9</v>
      </c>
      <c r="AD26" s="72">
        <v>22</v>
      </c>
    </row>
    <row r="27" spans="1:30" ht="15.75" thickBot="1">
      <c r="A27" s="21">
        <v>6.43</v>
      </c>
      <c r="B27" s="231" t="s">
        <v>370</v>
      </c>
      <c r="C27" s="205">
        <v>13.2</v>
      </c>
      <c r="D27" s="231" t="s">
        <v>203</v>
      </c>
      <c r="E27" s="231" t="s">
        <v>203</v>
      </c>
      <c r="F27" s="210">
        <v>11.6</v>
      </c>
      <c r="G27" s="231" t="s">
        <v>203</v>
      </c>
      <c r="H27" s="200">
        <v>2.52</v>
      </c>
      <c r="I27" s="157">
        <v>48</v>
      </c>
      <c r="J27" s="36">
        <v>32.1</v>
      </c>
      <c r="K27" s="134"/>
      <c r="L27" s="38"/>
      <c r="M27" s="234">
        <v>200</v>
      </c>
      <c r="N27" s="38"/>
      <c r="O27" s="38"/>
      <c r="P27" s="72">
        <v>23</v>
      </c>
      <c r="Q27" s="4"/>
      <c r="R27" s="231" t="s">
        <v>345</v>
      </c>
      <c r="S27" s="216">
        <v>15.2</v>
      </c>
      <c r="T27" s="231" t="s">
        <v>203</v>
      </c>
      <c r="U27" s="231" t="s">
        <v>203</v>
      </c>
      <c r="V27" s="200">
        <v>13.4</v>
      </c>
      <c r="W27" s="157">
        <v>48</v>
      </c>
      <c r="X27" s="36">
        <v>31.5</v>
      </c>
      <c r="Y27" s="162"/>
      <c r="Z27" s="126"/>
      <c r="AA27" s="234">
        <v>170</v>
      </c>
      <c r="AB27" s="276">
        <v>22</v>
      </c>
      <c r="AC27" s="31"/>
      <c r="AD27" s="72">
        <v>23</v>
      </c>
    </row>
    <row r="28" spans="1:30" ht="15.75" thickBot="1">
      <c r="A28" s="21">
        <v>6.45</v>
      </c>
      <c r="B28" s="228" t="s">
        <v>226</v>
      </c>
      <c r="C28" s="205">
        <v>13.3</v>
      </c>
      <c r="D28" s="228" t="s">
        <v>203</v>
      </c>
      <c r="E28" s="234">
        <v>8.6999999999999993</v>
      </c>
      <c r="F28" s="210" t="s">
        <v>60</v>
      </c>
      <c r="G28" s="234">
        <v>36</v>
      </c>
      <c r="H28" s="200">
        <v>2.5299999999999998</v>
      </c>
      <c r="I28" s="157">
        <v>47</v>
      </c>
      <c r="J28" s="36">
        <v>32.9</v>
      </c>
      <c r="K28" s="134"/>
      <c r="L28" s="36">
        <v>17</v>
      </c>
      <c r="M28" s="234">
        <v>202</v>
      </c>
      <c r="N28" s="54">
        <v>25</v>
      </c>
      <c r="O28" s="36">
        <v>7</v>
      </c>
      <c r="P28" s="72">
        <v>24</v>
      </c>
      <c r="Q28" s="4"/>
      <c r="R28" s="228" t="s">
        <v>239</v>
      </c>
      <c r="S28" s="216">
        <v>15.3</v>
      </c>
      <c r="T28" s="234">
        <v>9.3000000000000007</v>
      </c>
      <c r="U28" s="228" t="s">
        <v>203</v>
      </c>
      <c r="V28" s="199"/>
      <c r="W28" s="157">
        <v>47</v>
      </c>
      <c r="X28" s="36">
        <v>32</v>
      </c>
      <c r="Y28" s="143">
        <v>19</v>
      </c>
      <c r="Z28" s="122">
        <v>17</v>
      </c>
      <c r="AA28" s="234">
        <v>172</v>
      </c>
      <c r="AB28" s="93"/>
      <c r="AC28" s="96">
        <v>10</v>
      </c>
      <c r="AD28" s="72">
        <v>24</v>
      </c>
    </row>
    <row r="29" spans="1:30" ht="15.75" thickBot="1">
      <c r="A29" s="21">
        <v>6.47</v>
      </c>
      <c r="B29" s="231" t="s">
        <v>344</v>
      </c>
      <c r="C29" s="205">
        <v>13.4</v>
      </c>
      <c r="D29" s="231" t="s">
        <v>203</v>
      </c>
      <c r="E29" s="231" t="s">
        <v>203</v>
      </c>
      <c r="F29" s="210">
        <v>11.7</v>
      </c>
      <c r="G29" s="231" t="s">
        <v>203</v>
      </c>
      <c r="H29" s="200">
        <v>2.54</v>
      </c>
      <c r="I29" s="157">
        <v>46</v>
      </c>
      <c r="J29" s="36">
        <v>33.700000000000003</v>
      </c>
      <c r="K29" s="134"/>
      <c r="L29" s="38"/>
      <c r="M29" s="234">
        <v>204</v>
      </c>
      <c r="N29" s="38"/>
      <c r="O29" s="62"/>
      <c r="P29" s="72">
        <v>25</v>
      </c>
      <c r="Q29" s="4"/>
      <c r="R29" s="231" t="s">
        <v>288</v>
      </c>
      <c r="S29" s="216">
        <v>15.4</v>
      </c>
      <c r="T29" s="231" t="s">
        <v>203</v>
      </c>
      <c r="U29" s="231" t="s">
        <v>203</v>
      </c>
      <c r="V29" s="200">
        <v>13.5</v>
      </c>
      <c r="W29" s="157">
        <v>46</v>
      </c>
      <c r="X29" s="36">
        <v>32.5</v>
      </c>
      <c r="Y29" s="162"/>
      <c r="Z29" s="126"/>
      <c r="AA29" s="234">
        <v>174</v>
      </c>
      <c r="AB29" s="276">
        <v>23</v>
      </c>
      <c r="AC29" s="99"/>
      <c r="AD29" s="72">
        <v>25</v>
      </c>
    </row>
    <row r="30" spans="1:30" ht="15.75" thickBot="1">
      <c r="A30" s="21">
        <v>6.49</v>
      </c>
      <c r="B30" s="228" t="s">
        <v>227</v>
      </c>
      <c r="C30" s="205">
        <v>13.5</v>
      </c>
      <c r="D30" s="234">
        <v>4.9000000000000004</v>
      </c>
      <c r="E30" s="231" t="s">
        <v>203</v>
      </c>
      <c r="F30" s="210" t="s">
        <v>60</v>
      </c>
      <c r="G30" s="231" t="s">
        <v>203</v>
      </c>
      <c r="H30" s="200">
        <v>2.5499999999999998</v>
      </c>
      <c r="I30" s="157">
        <v>45</v>
      </c>
      <c r="J30" s="36">
        <v>34.5</v>
      </c>
      <c r="K30" s="234">
        <v>8</v>
      </c>
      <c r="L30" s="36">
        <v>18</v>
      </c>
      <c r="M30" s="234">
        <v>206</v>
      </c>
      <c r="N30" s="54">
        <v>26</v>
      </c>
      <c r="O30" s="36">
        <v>8</v>
      </c>
      <c r="P30" s="72">
        <v>26</v>
      </c>
      <c r="Q30" s="4"/>
      <c r="R30" s="228" t="s">
        <v>240</v>
      </c>
      <c r="S30" s="216">
        <v>15.5</v>
      </c>
      <c r="T30" s="231" t="s">
        <v>203</v>
      </c>
      <c r="U30" s="234">
        <v>5.2</v>
      </c>
      <c r="V30" s="199"/>
      <c r="W30" s="157">
        <v>45</v>
      </c>
      <c r="X30" s="36">
        <v>33</v>
      </c>
      <c r="Y30" s="143">
        <v>20</v>
      </c>
      <c r="Z30" s="122">
        <v>18</v>
      </c>
      <c r="AA30" s="235">
        <v>176</v>
      </c>
      <c r="AB30" s="93"/>
      <c r="AC30" s="96">
        <v>11</v>
      </c>
      <c r="AD30" s="72">
        <v>26</v>
      </c>
    </row>
    <row r="31" spans="1:30" ht="15.75" thickBot="1">
      <c r="A31" s="21">
        <v>6.51</v>
      </c>
      <c r="B31" s="228" t="s">
        <v>286</v>
      </c>
      <c r="C31" s="205">
        <v>13.6</v>
      </c>
      <c r="D31" s="228" t="s">
        <v>203</v>
      </c>
      <c r="E31" s="234">
        <v>8.8000000000000007</v>
      </c>
      <c r="F31" s="210">
        <v>11.8</v>
      </c>
      <c r="G31" s="234">
        <v>35</v>
      </c>
      <c r="H31" s="200">
        <v>2.56</v>
      </c>
      <c r="I31" s="157">
        <v>44</v>
      </c>
      <c r="J31" s="36">
        <v>35.299999999999997</v>
      </c>
      <c r="K31" s="134"/>
      <c r="L31" s="38"/>
      <c r="M31" s="234">
        <v>207</v>
      </c>
      <c r="N31" s="38"/>
      <c r="O31" s="38"/>
      <c r="P31" s="72">
        <v>27</v>
      </c>
      <c r="Q31" s="4"/>
      <c r="R31" s="228" t="s">
        <v>241</v>
      </c>
      <c r="S31" s="216">
        <v>15.6</v>
      </c>
      <c r="T31" s="234">
        <v>9.4</v>
      </c>
      <c r="U31" s="228" t="s">
        <v>203</v>
      </c>
      <c r="V31" s="200">
        <v>13.6</v>
      </c>
      <c r="W31" s="157">
        <v>44</v>
      </c>
      <c r="X31" s="36">
        <v>33.5</v>
      </c>
      <c r="Y31" s="162"/>
      <c r="Z31" s="126"/>
      <c r="AA31" s="234">
        <v>178</v>
      </c>
      <c r="AB31" s="276">
        <v>24</v>
      </c>
      <c r="AC31" s="31"/>
      <c r="AD31" s="72">
        <v>27</v>
      </c>
    </row>
    <row r="32" spans="1:30" ht="15.75" thickBot="1">
      <c r="A32" s="21">
        <v>6.53</v>
      </c>
      <c r="B32" s="231" t="s">
        <v>228</v>
      </c>
      <c r="C32" s="205">
        <v>13.7</v>
      </c>
      <c r="D32" s="231" t="s">
        <v>203</v>
      </c>
      <c r="E32" s="231" t="s">
        <v>203</v>
      </c>
      <c r="F32" s="210" t="s">
        <v>60</v>
      </c>
      <c r="G32" s="231" t="s">
        <v>203</v>
      </c>
      <c r="H32" s="200">
        <v>2.57</v>
      </c>
      <c r="I32" s="157">
        <v>43</v>
      </c>
      <c r="J32" s="36">
        <v>36.1</v>
      </c>
      <c r="K32" s="134"/>
      <c r="L32" s="36">
        <v>19</v>
      </c>
      <c r="M32" s="234">
        <v>208</v>
      </c>
      <c r="N32" s="54">
        <v>27</v>
      </c>
      <c r="O32" s="36">
        <v>9</v>
      </c>
      <c r="P32" s="72">
        <v>28</v>
      </c>
      <c r="Q32" s="4"/>
      <c r="R32" s="231" t="s">
        <v>242</v>
      </c>
      <c r="S32" s="216">
        <v>15.7</v>
      </c>
      <c r="T32" s="231" t="s">
        <v>203</v>
      </c>
      <c r="U32" s="231" t="s">
        <v>203</v>
      </c>
      <c r="V32" s="199"/>
      <c r="W32" s="157">
        <v>43</v>
      </c>
      <c r="X32" s="36">
        <v>34</v>
      </c>
      <c r="Y32" s="143">
        <v>21</v>
      </c>
      <c r="Z32" s="122">
        <v>19</v>
      </c>
      <c r="AA32" s="234">
        <v>180</v>
      </c>
      <c r="AB32" s="93"/>
      <c r="AC32" s="70">
        <v>12</v>
      </c>
      <c r="AD32" s="72">
        <v>28</v>
      </c>
    </row>
    <row r="33" spans="1:30" ht="15.75" thickBot="1">
      <c r="A33" s="21">
        <v>6.55</v>
      </c>
      <c r="B33" s="231" t="s">
        <v>331</v>
      </c>
      <c r="C33" s="205">
        <v>13.8</v>
      </c>
      <c r="D33" s="231" t="s">
        <v>203</v>
      </c>
      <c r="E33" s="231" t="s">
        <v>203</v>
      </c>
      <c r="F33" s="210">
        <v>11.9</v>
      </c>
      <c r="G33" s="235">
        <v>34</v>
      </c>
      <c r="H33" s="200">
        <v>2.58</v>
      </c>
      <c r="I33" s="157">
        <v>42</v>
      </c>
      <c r="J33" s="36">
        <v>36.9</v>
      </c>
      <c r="K33" s="134"/>
      <c r="L33" s="38"/>
      <c r="M33" s="235">
        <v>209</v>
      </c>
      <c r="N33" s="38"/>
      <c r="O33" s="38"/>
      <c r="P33" s="72">
        <v>29</v>
      </c>
      <c r="Q33" s="4"/>
      <c r="R33" s="231" t="s">
        <v>243</v>
      </c>
      <c r="S33" s="216">
        <v>15.8</v>
      </c>
      <c r="T33" s="231" t="s">
        <v>203</v>
      </c>
      <c r="U33" s="231" t="s">
        <v>203</v>
      </c>
      <c r="V33" s="200">
        <v>13.7</v>
      </c>
      <c r="W33" s="157">
        <v>42</v>
      </c>
      <c r="X33" s="36">
        <v>34.5</v>
      </c>
      <c r="Y33" s="162"/>
      <c r="Z33" s="126"/>
      <c r="AA33" s="234">
        <v>182</v>
      </c>
      <c r="AB33" s="276">
        <v>25</v>
      </c>
      <c r="AC33" s="31"/>
      <c r="AD33" s="72">
        <v>29</v>
      </c>
    </row>
    <row r="34" spans="1:30" ht="15.75" thickBot="1">
      <c r="A34" s="21">
        <v>6.57</v>
      </c>
      <c r="B34" s="228" t="s">
        <v>229</v>
      </c>
      <c r="C34" s="205">
        <v>13.9</v>
      </c>
      <c r="D34" s="231" t="s">
        <v>203</v>
      </c>
      <c r="E34" s="234">
        <v>8.9</v>
      </c>
      <c r="F34" s="210" t="s">
        <v>60</v>
      </c>
      <c r="G34" s="231" t="s">
        <v>203</v>
      </c>
      <c r="H34" s="200">
        <v>2.59</v>
      </c>
      <c r="I34" s="157">
        <v>41</v>
      </c>
      <c r="J34" s="37">
        <v>37.700000000000003</v>
      </c>
      <c r="K34" s="234">
        <v>9</v>
      </c>
      <c r="L34" s="37">
        <v>20</v>
      </c>
      <c r="M34" s="234">
        <v>210</v>
      </c>
      <c r="N34" s="58">
        <v>28</v>
      </c>
      <c r="O34" s="37">
        <v>10</v>
      </c>
      <c r="P34" s="72">
        <v>30</v>
      </c>
      <c r="Q34" s="4"/>
      <c r="R34" s="228" t="s">
        <v>244</v>
      </c>
      <c r="S34" s="216">
        <v>15.9</v>
      </c>
      <c r="T34" s="234">
        <v>9.5</v>
      </c>
      <c r="U34" s="231" t="s">
        <v>203</v>
      </c>
      <c r="V34" s="199"/>
      <c r="W34" s="157">
        <v>41</v>
      </c>
      <c r="X34" s="37">
        <v>35</v>
      </c>
      <c r="Y34" s="144">
        <v>22</v>
      </c>
      <c r="Z34" s="121">
        <v>20</v>
      </c>
      <c r="AA34" s="234">
        <v>184</v>
      </c>
      <c r="AB34" s="93"/>
      <c r="AC34" s="97">
        <v>13</v>
      </c>
      <c r="AD34" s="72">
        <v>30</v>
      </c>
    </row>
    <row r="35" spans="1:30" ht="15.75" thickBot="1">
      <c r="A35" s="21">
        <v>6.59</v>
      </c>
      <c r="B35" s="228" t="s">
        <v>332</v>
      </c>
      <c r="C35" s="205">
        <v>14</v>
      </c>
      <c r="D35" s="234">
        <v>5</v>
      </c>
      <c r="E35" s="231" t="s">
        <v>203</v>
      </c>
      <c r="F35" s="210">
        <v>12</v>
      </c>
      <c r="G35" s="234">
        <v>33</v>
      </c>
      <c r="H35" s="200">
        <v>3</v>
      </c>
      <c r="I35" s="157">
        <v>40</v>
      </c>
      <c r="J35" s="36">
        <v>38.4</v>
      </c>
      <c r="K35" s="134"/>
      <c r="L35" s="38"/>
      <c r="M35" s="234">
        <v>211</v>
      </c>
      <c r="N35" s="38"/>
      <c r="O35" s="62"/>
      <c r="P35" s="72">
        <v>31</v>
      </c>
      <c r="Q35" s="10"/>
      <c r="R35" s="228" t="s">
        <v>245</v>
      </c>
      <c r="S35" s="216">
        <v>16</v>
      </c>
      <c r="T35" s="231" t="s">
        <v>203</v>
      </c>
      <c r="U35" s="234">
        <v>5.3</v>
      </c>
      <c r="V35" s="200">
        <v>13.8</v>
      </c>
      <c r="W35" s="157">
        <v>40</v>
      </c>
      <c r="X35" s="36">
        <v>35.5</v>
      </c>
      <c r="Y35" s="162"/>
      <c r="Z35" s="126"/>
      <c r="AA35" s="234">
        <v>186</v>
      </c>
      <c r="AB35" s="93"/>
      <c r="AC35" s="99"/>
      <c r="AD35" s="72">
        <v>31</v>
      </c>
    </row>
    <row r="36" spans="1:30" ht="15.75" thickBot="1">
      <c r="A36" s="21">
        <v>7.01</v>
      </c>
      <c r="B36" s="228" t="s">
        <v>230</v>
      </c>
      <c r="C36" s="205">
        <v>14.1</v>
      </c>
      <c r="D36" s="231" t="s">
        <v>203</v>
      </c>
      <c r="E36" s="231" t="s">
        <v>203</v>
      </c>
      <c r="F36" s="210" t="s">
        <v>60</v>
      </c>
      <c r="G36" s="231" t="s">
        <v>203</v>
      </c>
      <c r="H36" s="200">
        <v>3.01</v>
      </c>
      <c r="I36" s="157">
        <v>39</v>
      </c>
      <c r="J36" s="36">
        <v>39.1</v>
      </c>
      <c r="K36" s="134"/>
      <c r="L36" s="36">
        <v>21</v>
      </c>
      <c r="M36" s="234">
        <v>212</v>
      </c>
      <c r="N36" s="54">
        <v>29</v>
      </c>
      <c r="O36" s="36">
        <v>11</v>
      </c>
      <c r="P36" s="72">
        <v>32</v>
      </c>
      <c r="Q36" s="10"/>
      <c r="R36" s="228" t="s">
        <v>246</v>
      </c>
      <c r="S36" s="216">
        <v>16.100000000000001</v>
      </c>
      <c r="T36" s="234">
        <v>9.6</v>
      </c>
      <c r="U36" s="231" t="s">
        <v>203</v>
      </c>
      <c r="V36" s="199"/>
      <c r="W36" s="157">
        <v>39</v>
      </c>
      <c r="X36" s="36">
        <v>36</v>
      </c>
      <c r="Y36" s="143">
        <v>23</v>
      </c>
      <c r="Z36" s="122">
        <v>21</v>
      </c>
      <c r="AA36" s="234">
        <v>188</v>
      </c>
      <c r="AB36" s="91">
        <v>26</v>
      </c>
      <c r="AC36" s="96">
        <v>14</v>
      </c>
      <c r="AD36" s="72">
        <v>32</v>
      </c>
    </row>
    <row r="37" spans="1:30" ht="15.75" thickBot="1">
      <c r="A37" s="21">
        <v>7.04</v>
      </c>
      <c r="B37" s="232" t="s">
        <v>287</v>
      </c>
      <c r="C37" s="205">
        <v>14.2</v>
      </c>
      <c r="D37" s="228" t="s">
        <v>203</v>
      </c>
      <c r="E37" s="236">
        <v>9</v>
      </c>
      <c r="F37" s="210">
        <v>12.1</v>
      </c>
      <c r="G37" s="236">
        <v>32</v>
      </c>
      <c r="H37" s="200">
        <v>3.02</v>
      </c>
      <c r="I37" s="157">
        <v>38</v>
      </c>
      <c r="J37" s="36">
        <v>39.799999999999997</v>
      </c>
      <c r="K37" s="134"/>
      <c r="L37" s="38"/>
      <c r="M37" s="234">
        <v>213</v>
      </c>
      <c r="N37" s="38"/>
      <c r="O37" s="38"/>
      <c r="P37" s="72">
        <v>33</v>
      </c>
      <c r="Q37" s="10"/>
      <c r="R37" s="232" t="s">
        <v>247</v>
      </c>
      <c r="S37" s="216">
        <v>16.2</v>
      </c>
      <c r="T37" s="228" t="s">
        <v>203</v>
      </c>
      <c r="U37" s="228" t="s">
        <v>203</v>
      </c>
      <c r="V37" s="200">
        <v>13.9</v>
      </c>
      <c r="W37" s="157">
        <v>38</v>
      </c>
      <c r="X37" s="36">
        <v>36.5</v>
      </c>
      <c r="Y37" s="162"/>
      <c r="Z37" s="126"/>
      <c r="AA37" s="234">
        <v>190</v>
      </c>
      <c r="AB37" s="93"/>
      <c r="AC37" s="99"/>
      <c r="AD37" s="72">
        <v>33</v>
      </c>
    </row>
    <row r="38" spans="1:30" ht="15.75" thickBot="1">
      <c r="A38" s="21">
        <v>7.07</v>
      </c>
      <c r="B38" s="228" t="s">
        <v>231</v>
      </c>
      <c r="C38" s="205">
        <v>14.3</v>
      </c>
      <c r="D38" s="231" t="s">
        <v>203</v>
      </c>
      <c r="E38" s="231" t="s">
        <v>203</v>
      </c>
      <c r="F38" s="210" t="s">
        <v>60</v>
      </c>
      <c r="G38" s="231" t="s">
        <v>203</v>
      </c>
      <c r="H38" s="200">
        <v>3.03</v>
      </c>
      <c r="I38" s="157">
        <v>37</v>
      </c>
      <c r="J38" s="36">
        <v>40.5</v>
      </c>
      <c r="K38" s="135">
        <v>10</v>
      </c>
      <c r="L38" s="36">
        <v>22</v>
      </c>
      <c r="M38" s="234">
        <v>214</v>
      </c>
      <c r="N38" s="54">
        <v>30</v>
      </c>
      <c r="O38" s="36"/>
      <c r="P38" s="72">
        <v>34</v>
      </c>
      <c r="Q38" s="10"/>
      <c r="R38" s="228" t="s">
        <v>248</v>
      </c>
      <c r="S38" s="216">
        <v>16.3</v>
      </c>
      <c r="T38" s="234">
        <v>9.6999999999999993</v>
      </c>
      <c r="U38" s="231" t="s">
        <v>203</v>
      </c>
      <c r="V38" s="199"/>
      <c r="W38" s="157">
        <v>37</v>
      </c>
      <c r="X38" s="36">
        <v>37</v>
      </c>
      <c r="Y38" s="143">
        <v>24</v>
      </c>
      <c r="Z38" s="122">
        <v>22</v>
      </c>
      <c r="AA38" s="234">
        <v>192</v>
      </c>
      <c r="AB38" s="93"/>
      <c r="AC38" s="96">
        <v>15</v>
      </c>
      <c r="AD38" s="72">
        <v>34</v>
      </c>
    </row>
    <row r="39" spans="1:30" ht="15.75" thickBot="1">
      <c r="A39" s="21">
        <v>7.1</v>
      </c>
      <c r="B39" s="228" t="s">
        <v>333</v>
      </c>
      <c r="C39" s="205">
        <v>14.4</v>
      </c>
      <c r="D39" s="234">
        <v>5.0999999999999996</v>
      </c>
      <c r="E39" s="234">
        <v>9.1</v>
      </c>
      <c r="F39" s="210">
        <v>12.2</v>
      </c>
      <c r="G39" s="234">
        <v>31</v>
      </c>
      <c r="H39" s="200">
        <v>3.04</v>
      </c>
      <c r="I39" s="157">
        <v>36</v>
      </c>
      <c r="J39" s="36">
        <v>41.2</v>
      </c>
      <c r="K39" s="134"/>
      <c r="L39" s="38"/>
      <c r="M39" s="234">
        <v>215</v>
      </c>
      <c r="N39" s="38"/>
      <c r="O39" s="38" t="s">
        <v>380</v>
      </c>
      <c r="P39" s="72">
        <v>35</v>
      </c>
      <c r="Q39" s="10"/>
      <c r="R39" s="228" t="s">
        <v>249</v>
      </c>
      <c r="S39" s="216">
        <v>16.399999999999999</v>
      </c>
      <c r="T39" s="231" t="s">
        <v>203</v>
      </c>
      <c r="U39" s="231" t="s">
        <v>203</v>
      </c>
      <c r="V39" s="200">
        <v>14</v>
      </c>
      <c r="W39" s="157">
        <v>36</v>
      </c>
      <c r="X39" s="36">
        <v>37.5</v>
      </c>
      <c r="Y39" s="162"/>
      <c r="Z39" s="126"/>
      <c r="AA39" s="234">
        <v>194</v>
      </c>
      <c r="AB39" s="276">
        <v>27</v>
      </c>
      <c r="AC39" s="99"/>
      <c r="AD39" s="72">
        <v>35</v>
      </c>
    </row>
    <row r="40" spans="1:30" ht="15.75" thickBot="1">
      <c r="A40" s="21">
        <v>7.13</v>
      </c>
      <c r="B40" s="228" t="s">
        <v>232</v>
      </c>
      <c r="C40" s="205">
        <v>14.5</v>
      </c>
      <c r="D40" s="231" t="s">
        <v>203</v>
      </c>
      <c r="E40" s="231" t="s">
        <v>203</v>
      </c>
      <c r="F40" s="210" t="s">
        <v>60</v>
      </c>
      <c r="G40" s="231" t="s">
        <v>203</v>
      </c>
      <c r="H40" s="200">
        <v>3.05</v>
      </c>
      <c r="I40" s="157">
        <v>35</v>
      </c>
      <c r="J40" s="36">
        <v>41.9</v>
      </c>
      <c r="K40" s="134"/>
      <c r="L40" s="36">
        <v>23</v>
      </c>
      <c r="M40" s="234">
        <v>216</v>
      </c>
      <c r="N40" s="54">
        <v>31</v>
      </c>
      <c r="O40" s="36"/>
      <c r="P40" s="72">
        <v>36</v>
      </c>
      <c r="Q40" s="10"/>
      <c r="R40" s="228" t="s">
        <v>250</v>
      </c>
      <c r="S40" s="216">
        <v>16.5</v>
      </c>
      <c r="T40" s="234">
        <v>9.8000000000000007</v>
      </c>
      <c r="U40" s="234">
        <v>5.4</v>
      </c>
      <c r="V40" s="199"/>
      <c r="W40" s="157">
        <v>35</v>
      </c>
      <c r="X40" s="36">
        <v>38</v>
      </c>
      <c r="Y40" s="143">
        <v>25</v>
      </c>
      <c r="Z40" s="122">
        <v>23</v>
      </c>
      <c r="AA40" s="234">
        <v>196</v>
      </c>
      <c r="AB40" s="93"/>
      <c r="AC40" s="96">
        <v>16</v>
      </c>
      <c r="AD40" s="72">
        <v>36</v>
      </c>
    </row>
    <row r="41" spans="1:30" ht="15.75" thickBot="1">
      <c r="A41" s="21">
        <v>7.16</v>
      </c>
      <c r="B41" s="228" t="s">
        <v>234</v>
      </c>
      <c r="C41" s="205">
        <v>14.6</v>
      </c>
      <c r="D41" s="228" t="s">
        <v>203</v>
      </c>
      <c r="E41" s="234">
        <v>9.1999999999999993</v>
      </c>
      <c r="F41" s="210">
        <v>12.3</v>
      </c>
      <c r="G41" s="234">
        <v>30</v>
      </c>
      <c r="H41" s="200">
        <v>3.06</v>
      </c>
      <c r="I41" s="157">
        <v>34</v>
      </c>
      <c r="J41" s="36">
        <v>42.6</v>
      </c>
      <c r="K41" s="134"/>
      <c r="L41" s="38"/>
      <c r="M41" s="234">
        <v>217</v>
      </c>
      <c r="N41" s="38"/>
      <c r="O41" s="62"/>
      <c r="P41" s="72">
        <v>37</v>
      </c>
      <c r="Q41" s="10"/>
      <c r="R41" s="228" t="s">
        <v>298</v>
      </c>
      <c r="S41" s="216">
        <v>16.600000000000001</v>
      </c>
      <c r="T41" s="228" t="s">
        <v>203</v>
      </c>
      <c r="U41" s="228" t="s">
        <v>203</v>
      </c>
      <c r="V41" s="200">
        <v>14.1</v>
      </c>
      <c r="W41" s="157">
        <v>34</v>
      </c>
      <c r="X41" s="36">
        <v>38.5</v>
      </c>
      <c r="Y41" s="162"/>
      <c r="Z41" s="126"/>
      <c r="AA41" s="234">
        <v>197</v>
      </c>
      <c r="AB41" s="93"/>
      <c r="AC41" s="99"/>
      <c r="AD41" s="72">
        <v>37</v>
      </c>
    </row>
    <row r="42" spans="1:30" ht="15.75" thickBot="1">
      <c r="A42" s="21">
        <v>7.19</v>
      </c>
      <c r="B42" s="228" t="s">
        <v>236</v>
      </c>
      <c r="C42" s="205">
        <v>14.7</v>
      </c>
      <c r="D42" s="231" t="s">
        <v>203</v>
      </c>
      <c r="E42" s="231" t="s">
        <v>203</v>
      </c>
      <c r="F42" s="210" t="s">
        <v>60</v>
      </c>
      <c r="G42" s="231" t="s">
        <v>203</v>
      </c>
      <c r="H42" s="200">
        <v>3.07</v>
      </c>
      <c r="I42" s="157">
        <v>33</v>
      </c>
      <c r="J42" s="36">
        <v>43.2</v>
      </c>
      <c r="K42" s="135">
        <v>11</v>
      </c>
      <c r="L42" s="36">
        <v>24</v>
      </c>
      <c r="M42" s="234">
        <v>218</v>
      </c>
      <c r="N42" s="54">
        <v>32</v>
      </c>
      <c r="O42" s="36">
        <v>13</v>
      </c>
      <c r="P42" s="72">
        <v>38</v>
      </c>
      <c r="Q42" s="10"/>
      <c r="R42" s="228" t="s">
        <v>383</v>
      </c>
      <c r="S42" s="216">
        <v>16.7</v>
      </c>
      <c r="T42" s="234">
        <v>9.9</v>
      </c>
      <c r="U42" s="231" t="s">
        <v>203</v>
      </c>
      <c r="V42" s="199"/>
      <c r="W42" s="157">
        <v>33</v>
      </c>
      <c r="X42" s="36">
        <v>39</v>
      </c>
      <c r="Y42" s="143">
        <v>26</v>
      </c>
      <c r="Z42" s="122">
        <v>24</v>
      </c>
      <c r="AA42" s="236">
        <v>198</v>
      </c>
      <c r="AB42" s="91">
        <v>28</v>
      </c>
      <c r="AC42" s="96">
        <v>17</v>
      </c>
      <c r="AD42" s="72">
        <v>38</v>
      </c>
    </row>
    <row r="43" spans="1:30" ht="15.75" thickBot="1">
      <c r="A43" s="21">
        <v>7.22</v>
      </c>
      <c r="B43" s="228" t="s">
        <v>238</v>
      </c>
      <c r="C43" s="205">
        <v>14.8</v>
      </c>
      <c r="D43" s="234">
        <v>5.2</v>
      </c>
      <c r="E43" s="234">
        <v>9.3000000000000007</v>
      </c>
      <c r="F43" s="210">
        <v>12.4</v>
      </c>
      <c r="G43" s="234">
        <v>29</v>
      </c>
      <c r="H43" s="200">
        <v>3.08</v>
      </c>
      <c r="I43" s="157">
        <v>32</v>
      </c>
      <c r="J43" s="36">
        <v>43.9</v>
      </c>
      <c r="K43" s="134"/>
      <c r="L43" s="38"/>
      <c r="M43" s="234">
        <v>219</v>
      </c>
      <c r="N43" s="38"/>
      <c r="O43" s="38"/>
      <c r="P43" s="72">
        <v>39</v>
      </c>
      <c r="Q43" s="10"/>
      <c r="R43" s="228" t="s">
        <v>300</v>
      </c>
      <c r="S43" s="216">
        <v>16.8</v>
      </c>
      <c r="T43" s="228" t="s">
        <v>203</v>
      </c>
      <c r="U43" s="228" t="s">
        <v>203</v>
      </c>
      <c r="V43" s="200">
        <v>14.2</v>
      </c>
      <c r="W43" s="157">
        <v>32</v>
      </c>
      <c r="X43" s="36">
        <v>39.5</v>
      </c>
      <c r="Y43" s="162"/>
      <c r="Z43" s="126"/>
      <c r="AA43" s="234">
        <v>199</v>
      </c>
      <c r="AB43" s="93"/>
      <c r="AC43" s="99"/>
      <c r="AD43" s="72">
        <v>39</v>
      </c>
    </row>
    <row r="44" spans="1:30" ht="15.75" thickBot="1">
      <c r="A44" s="21">
        <v>7.25</v>
      </c>
      <c r="B44" s="231" t="s">
        <v>239</v>
      </c>
      <c r="C44" s="206">
        <v>14.9</v>
      </c>
      <c r="D44" s="231" t="s">
        <v>203</v>
      </c>
      <c r="E44" s="231" t="s">
        <v>203</v>
      </c>
      <c r="F44" s="210" t="s">
        <v>60</v>
      </c>
      <c r="G44" s="231" t="s">
        <v>203</v>
      </c>
      <c r="H44" s="201">
        <v>3.09</v>
      </c>
      <c r="I44" s="157">
        <v>31</v>
      </c>
      <c r="J44" s="37">
        <v>44.5</v>
      </c>
      <c r="K44" s="134"/>
      <c r="L44" s="37">
        <v>25</v>
      </c>
      <c r="M44" s="234">
        <v>220</v>
      </c>
      <c r="N44" s="58">
        <v>33</v>
      </c>
      <c r="O44" s="37"/>
      <c r="P44" s="72">
        <v>40</v>
      </c>
      <c r="Q44" s="10"/>
      <c r="R44" s="231" t="s">
        <v>384</v>
      </c>
      <c r="S44" s="216">
        <v>16.899999999999999</v>
      </c>
      <c r="T44" s="234">
        <v>10</v>
      </c>
      <c r="U44" s="235">
        <v>5.5</v>
      </c>
      <c r="V44" s="199"/>
      <c r="W44" s="157">
        <v>31</v>
      </c>
      <c r="X44" s="37">
        <v>40</v>
      </c>
      <c r="Y44" s="144">
        <v>27</v>
      </c>
      <c r="Z44" s="121">
        <v>25</v>
      </c>
      <c r="AA44" s="234">
        <v>200</v>
      </c>
      <c r="AB44" s="93"/>
      <c r="AC44" s="102"/>
      <c r="AD44" s="72">
        <v>40</v>
      </c>
    </row>
    <row r="45" spans="1:30" ht="15.75" thickBot="1">
      <c r="A45" s="67">
        <v>7.28</v>
      </c>
      <c r="B45" s="228" t="s">
        <v>240</v>
      </c>
      <c r="C45" s="205">
        <v>15</v>
      </c>
      <c r="D45" s="228" t="s">
        <v>203</v>
      </c>
      <c r="E45" s="234">
        <v>9.4</v>
      </c>
      <c r="F45" s="210">
        <v>12.5</v>
      </c>
      <c r="G45" s="234">
        <v>28</v>
      </c>
      <c r="H45" s="200">
        <v>3.1</v>
      </c>
      <c r="I45" s="157">
        <v>30</v>
      </c>
      <c r="J45" s="36">
        <v>45.1</v>
      </c>
      <c r="K45" s="134"/>
      <c r="L45" s="38"/>
      <c r="M45" s="234">
        <v>221</v>
      </c>
      <c r="N45" s="38"/>
      <c r="O45" s="38" t="s">
        <v>379</v>
      </c>
      <c r="P45" s="72">
        <v>41</v>
      </c>
      <c r="Q45" s="10"/>
      <c r="R45" s="228" t="s">
        <v>385</v>
      </c>
      <c r="S45" s="216">
        <v>17</v>
      </c>
      <c r="T45" s="228" t="s">
        <v>203</v>
      </c>
      <c r="U45" s="228" t="s">
        <v>203</v>
      </c>
      <c r="V45" s="200">
        <v>14.3</v>
      </c>
      <c r="W45" s="157">
        <v>30</v>
      </c>
      <c r="X45" s="36">
        <v>40.5</v>
      </c>
      <c r="Y45" s="162"/>
      <c r="Z45" s="126"/>
      <c r="AA45" s="234">
        <v>201</v>
      </c>
      <c r="AB45" s="276">
        <v>29</v>
      </c>
      <c r="AC45" s="278">
        <v>18</v>
      </c>
      <c r="AD45" s="72">
        <v>41</v>
      </c>
    </row>
    <row r="46" spans="1:30" ht="15.75" thickBot="1">
      <c r="A46" s="21">
        <v>7.31</v>
      </c>
      <c r="B46" s="231" t="s">
        <v>241</v>
      </c>
      <c r="C46" s="205">
        <v>15.1</v>
      </c>
      <c r="D46" s="231" t="s">
        <v>203</v>
      </c>
      <c r="E46" s="231" t="s">
        <v>203</v>
      </c>
      <c r="F46" s="210" t="s">
        <v>60</v>
      </c>
      <c r="G46" s="231" t="s">
        <v>203</v>
      </c>
      <c r="H46" s="200">
        <v>3.11</v>
      </c>
      <c r="I46" s="157">
        <v>29</v>
      </c>
      <c r="J46" s="36">
        <v>45.7</v>
      </c>
      <c r="K46" s="135">
        <v>12</v>
      </c>
      <c r="L46" s="36">
        <v>26</v>
      </c>
      <c r="M46" s="234">
        <v>222</v>
      </c>
      <c r="N46" s="54">
        <v>34</v>
      </c>
      <c r="O46" s="36"/>
      <c r="P46" s="72">
        <v>42</v>
      </c>
      <c r="Q46" s="10"/>
      <c r="R46" s="231" t="s">
        <v>386</v>
      </c>
      <c r="S46" s="216">
        <v>17.100000000000001</v>
      </c>
      <c r="T46" s="234">
        <v>10.1</v>
      </c>
      <c r="U46" s="231" t="s">
        <v>203</v>
      </c>
      <c r="V46" s="199"/>
      <c r="W46" s="157">
        <v>29</v>
      </c>
      <c r="X46" s="36">
        <v>41</v>
      </c>
      <c r="Y46" s="143">
        <v>28</v>
      </c>
      <c r="Z46" s="122">
        <v>26</v>
      </c>
      <c r="AA46" s="234">
        <v>202</v>
      </c>
      <c r="AB46" s="93"/>
      <c r="AC46" s="102"/>
      <c r="AD46" s="72">
        <v>42</v>
      </c>
    </row>
    <row r="47" spans="1:30" ht="15.75" thickBot="1">
      <c r="A47" s="21">
        <v>7.34</v>
      </c>
      <c r="B47" s="231" t="s">
        <v>242</v>
      </c>
      <c r="C47" s="205">
        <v>15.2</v>
      </c>
      <c r="D47" s="235">
        <v>5.3</v>
      </c>
      <c r="E47" s="235">
        <v>9.5</v>
      </c>
      <c r="F47" s="210">
        <v>12.6</v>
      </c>
      <c r="G47" s="235">
        <v>27</v>
      </c>
      <c r="H47" s="200">
        <v>3.12</v>
      </c>
      <c r="I47" s="157">
        <v>28</v>
      </c>
      <c r="J47" s="36">
        <v>46.3</v>
      </c>
      <c r="K47" s="134"/>
      <c r="L47" s="38"/>
      <c r="M47" s="235">
        <v>223</v>
      </c>
      <c r="N47" s="38"/>
      <c r="O47" s="62"/>
      <c r="P47" s="72">
        <v>43</v>
      </c>
      <c r="Q47" s="10"/>
      <c r="R47" s="231" t="s">
        <v>372</v>
      </c>
      <c r="S47" s="216">
        <v>17.2</v>
      </c>
      <c r="T47" s="231" t="s">
        <v>203</v>
      </c>
      <c r="U47" s="231" t="s">
        <v>203</v>
      </c>
      <c r="V47" s="200">
        <v>14.4</v>
      </c>
      <c r="W47" s="157">
        <v>28</v>
      </c>
      <c r="X47" s="36">
        <v>41.5</v>
      </c>
      <c r="Y47" s="162"/>
      <c r="Z47" s="126"/>
      <c r="AA47" s="235">
        <v>203</v>
      </c>
      <c r="AB47" s="93"/>
      <c r="AC47" s="99"/>
      <c r="AD47" s="72">
        <v>43</v>
      </c>
    </row>
    <row r="48" spans="1:30" ht="15.75" thickBot="1">
      <c r="A48" s="67">
        <v>7.37</v>
      </c>
      <c r="B48" s="228" t="s">
        <v>243</v>
      </c>
      <c r="C48" s="205">
        <v>15.3</v>
      </c>
      <c r="D48" s="231" t="s">
        <v>203</v>
      </c>
      <c r="E48" s="231" t="s">
        <v>203</v>
      </c>
      <c r="F48" s="210" t="s">
        <v>60</v>
      </c>
      <c r="G48" s="231" t="s">
        <v>203</v>
      </c>
      <c r="H48" s="200">
        <v>3.13</v>
      </c>
      <c r="I48" s="157">
        <v>27</v>
      </c>
      <c r="J48" s="36">
        <v>46.9</v>
      </c>
      <c r="K48" s="134"/>
      <c r="L48" s="36">
        <v>27</v>
      </c>
      <c r="M48" s="234">
        <v>224</v>
      </c>
      <c r="N48" s="54">
        <v>35</v>
      </c>
      <c r="O48" s="36">
        <v>15</v>
      </c>
      <c r="P48" s="72">
        <v>44</v>
      </c>
      <c r="Q48" s="10"/>
      <c r="R48" s="228" t="s">
        <v>387</v>
      </c>
      <c r="S48" s="216">
        <v>17.3</v>
      </c>
      <c r="T48" s="234">
        <v>10.199999999999999</v>
      </c>
      <c r="U48" s="234">
        <v>5.6</v>
      </c>
      <c r="V48" s="199"/>
      <c r="W48" s="157">
        <v>27</v>
      </c>
      <c r="X48" s="36">
        <v>42</v>
      </c>
      <c r="Y48" s="143">
        <v>29</v>
      </c>
      <c r="Z48" s="122">
        <v>27</v>
      </c>
      <c r="AA48" s="234">
        <v>204</v>
      </c>
      <c r="AB48" s="91">
        <v>30</v>
      </c>
      <c r="AC48" s="96">
        <v>19</v>
      </c>
      <c r="AD48" s="72">
        <v>44</v>
      </c>
    </row>
    <row r="49" spans="1:30" ht="15.75" thickBot="1">
      <c r="A49" s="21">
        <v>7.4</v>
      </c>
      <c r="B49" s="231" t="s">
        <v>244</v>
      </c>
      <c r="C49" s="205">
        <v>15.4</v>
      </c>
      <c r="D49" s="231" t="s">
        <v>203</v>
      </c>
      <c r="E49" s="235">
        <v>9.6</v>
      </c>
      <c r="F49" s="210">
        <v>12.7</v>
      </c>
      <c r="G49" s="234">
        <v>26</v>
      </c>
      <c r="H49" s="200">
        <v>3.14</v>
      </c>
      <c r="I49" s="157">
        <v>26</v>
      </c>
      <c r="J49" s="36">
        <v>47.1</v>
      </c>
      <c r="K49" s="134"/>
      <c r="L49" s="38"/>
      <c r="M49" s="234">
        <v>225</v>
      </c>
      <c r="N49" s="38"/>
      <c r="O49" s="62"/>
      <c r="P49" s="72">
        <v>45</v>
      </c>
      <c r="Q49" s="10"/>
      <c r="R49" s="231" t="s">
        <v>388</v>
      </c>
      <c r="S49" s="216">
        <v>17.399999999999999</v>
      </c>
      <c r="T49" s="231" t="s">
        <v>203</v>
      </c>
      <c r="U49" s="231" t="s">
        <v>203</v>
      </c>
      <c r="V49" s="200">
        <v>14.5</v>
      </c>
      <c r="W49" s="157">
        <v>26</v>
      </c>
      <c r="X49" s="36">
        <v>42.5</v>
      </c>
      <c r="Y49" s="162"/>
      <c r="Z49" s="126"/>
      <c r="AA49" s="234">
        <v>205</v>
      </c>
      <c r="AB49" s="93"/>
      <c r="AC49" s="99"/>
      <c r="AD49" s="72">
        <v>45</v>
      </c>
    </row>
    <row r="50" spans="1:30" ht="15.75" thickBot="1">
      <c r="A50" s="21">
        <v>7.43</v>
      </c>
      <c r="B50" s="228" t="s">
        <v>245</v>
      </c>
      <c r="C50" s="205">
        <v>15.5</v>
      </c>
      <c r="D50" s="231" t="s">
        <v>203</v>
      </c>
      <c r="E50" s="231" t="s">
        <v>203</v>
      </c>
      <c r="F50" s="210" t="s">
        <v>60</v>
      </c>
      <c r="G50" s="231" t="s">
        <v>203</v>
      </c>
      <c r="H50" s="200">
        <v>3.15</v>
      </c>
      <c r="I50" s="157">
        <v>25</v>
      </c>
      <c r="J50" s="36">
        <v>47.5</v>
      </c>
      <c r="K50" s="135">
        <v>13</v>
      </c>
      <c r="L50" s="36">
        <v>28</v>
      </c>
      <c r="M50" s="234">
        <v>226</v>
      </c>
      <c r="N50" s="54"/>
      <c r="O50" s="36"/>
      <c r="P50" s="72">
        <v>46</v>
      </c>
      <c r="Q50" s="10"/>
      <c r="R50" s="228" t="s">
        <v>389</v>
      </c>
      <c r="S50" s="216">
        <v>17.5</v>
      </c>
      <c r="T50" s="234">
        <v>10.3</v>
      </c>
      <c r="U50" s="231" t="s">
        <v>203</v>
      </c>
      <c r="V50" s="199"/>
      <c r="W50" s="157">
        <v>25</v>
      </c>
      <c r="X50" s="36">
        <v>43</v>
      </c>
      <c r="Y50" s="162"/>
      <c r="Z50" s="122">
        <v>28</v>
      </c>
      <c r="AA50" s="234">
        <v>206</v>
      </c>
      <c r="AB50" s="93"/>
      <c r="AC50" s="102"/>
      <c r="AD50" s="72">
        <v>46</v>
      </c>
    </row>
    <row r="51" spans="1:30" ht="15.75" thickBot="1">
      <c r="A51" s="67">
        <v>7.46</v>
      </c>
      <c r="B51" s="228" t="s">
        <v>293</v>
      </c>
      <c r="C51" s="205">
        <v>15.6</v>
      </c>
      <c r="D51" s="234">
        <v>5.4</v>
      </c>
      <c r="E51" s="234">
        <v>9.6999999999999993</v>
      </c>
      <c r="F51" s="210">
        <v>12.8</v>
      </c>
      <c r="G51" s="234">
        <v>25</v>
      </c>
      <c r="H51" s="200">
        <v>3.16</v>
      </c>
      <c r="I51" s="157">
        <v>24</v>
      </c>
      <c r="J51" s="36">
        <v>48.3</v>
      </c>
      <c r="K51" s="134"/>
      <c r="L51" s="38"/>
      <c r="M51" s="234">
        <v>227</v>
      </c>
      <c r="N51" s="273">
        <v>36</v>
      </c>
      <c r="O51" s="264">
        <v>16</v>
      </c>
      <c r="P51" s="72">
        <v>47</v>
      </c>
      <c r="Q51" s="10"/>
      <c r="R51" s="228" t="s">
        <v>374</v>
      </c>
      <c r="S51" s="216">
        <v>17.600000000000001</v>
      </c>
      <c r="T51" s="228" t="s">
        <v>203</v>
      </c>
      <c r="U51" s="228" t="s">
        <v>203</v>
      </c>
      <c r="V51" s="200">
        <v>14.6</v>
      </c>
      <c r="W51" s="157">
        <v>24</v>
      </c>
      <c r="X51" s="36">
        <v>43.5</v>
      </c>
      <c r="Y51" s="143">
        <v>30</v>
      </c>
      <c r="Z51" s="126"/>
      <c r="AA51" s="234">
        <v>207</v>
      </c>
      <c r="AB51" s="276">
        <v>31</v>
      </c>
      <c r="AC51" s="278">
        <v>20</v>
      </c>
      <c r="AD51" s="72">
        <v>47</v>
      </c>
    </row>
    <row r="52" spans="1:30" ht="15.75" thickBot="1">
      <c r="A52" s="21">
        <v>7.49</v>
      </c>
      <c r="B52" s="228" t="s">
        <v>248</v>
      </c>
      <c r="C52" s="206">
        <v>15.7</v>
      </c>
      <c r="D52" s="231" t="s">
        <v>203</v>
      </c>
      <c r="E52" s="231" t="s">
        <v>203</v>
      </c>
      <c r="F52" s="210" t="s">
        <v>60</v>
      </c>
      <c r="G52" s="231" t="s">
        <v>203</v>
      </c>
      <c r="H52" s="201">
        <v>3.17</v>
      </c>
      <c r="I52" s="157">
        <v>23</v>
      </c>
      <c r="J52" s="36">
        <v>48.7</v>
      </c>
      <c r="K52" s="134"/>
      <c r="L52" s="36">
        <v>29</v>
      </c>
      <c r="M52" s="234">
        <v>228</v>
      </c>
      <c r="N52" s="54"/>
      <c r="O52" s="36"/>
      <c r="P52" s="72">
        <v>48</v>
      </c>
      <c r="Q52" s="10"/>
      <c r="R52" s="228" t="s">
        <v>390</v>
      </c>
      <c r="S52" s="216">
        <v>17.7</v>
      </c>
      <c r="T52" s="234">
        <v>10.4</v>
      </c>
      <c r="U52" s="234">
        <v>5.7</v>
      </c>
      <c r="V52" s="199"/>
      <c r="W52" s="157">
        <v>23</v>
      </c>
      <c r="X52" s="36">
        <v>44</v>
      </c>
      <c r="Y52" s="162"/>
      <c r="Z52" s="122">
        <v>29</v>
      </c>
      <c r="AA52" s="234">
        <v>208</v>
      </c>
      <c r="AB52" s="93"/>
      <c r="AC52" s="102"/>
      <c r="AD52" s="72">
        <v>48</v>
      </c>
    </row>
    <row r="53" spans="1:30" ht="15.75" thickBot="1">
      <c r="A53" s="21">
        <v>7.52</v>
      </c>
      <c r="B53" s="231" t="s">
        <v>296</v>
      </c>
      <c r="C53" s="205">
        <v>15.8</v>
      </c>
      <c r="D53" s="231" t="s">
        <v>203</v>
      </c>
      <c r="E53" s="235">
        <v>9.8000000000000007</v>
      </c>
      <c r="F53" s="210">
        <v>12.9</v>
      </c>
      <c r="G53" s="235">
        <v>24</v>
      </c>
      <c r="H53" s="200">
        <v>3.18</v>
      </c>
      <c r="I53" s="157">
        <v>22</v>
      </c>
      <c r="J53" s="36">
        <v>49.9</v>
      </c>
      <c r="K53" s="134"/>
      <c r="L53" s="38"/>
      <c r="M53" s="235">
        <v>229</v>
      </c>
      <c r="N53" s="38"/>
      <c r="O53" s="62"/>
      <c r="P53" s="72">
        <v>49</v>
      </c>
      <c r="Q53" s="10"/>
      <c r="R53" s="231" t="s">
        <v>263</v>
      </c>
      <c r="S53" s="216">
        <v>17.8</v>
      </c>
      <c r="T53" s="231" t="s">
        <v>203</v>
      </c>
      <c r="U53" s="231" t="s">
        <v>203</v>
      </c>
      <c r="V53" s="200">
        <v>14.7</v>
      </c>
      <c r="W53" s="157">
        <v>22</v>
      </c>
      <c r="X53" s="36">
        <v>44.5</v>
      </c>
      <c r="Y53" s="162"/>
      <c r="Z53" s="220"/>
      <c r="AA53" s="235">
        <v>209</v>
      </c>
      <c r="AB53" s="93"/>
      <c r="AC53" s="102"/>
      <c r="AD53" s="72">
        <v>49</v>
      </c>
    </row>
    <row r="54" spans="1:30" ht="15.75" thickBot="1">
      <c r="A54" s="22">
        <v>7.55</v>
      </c>
      <c r="B54" s="231" t="s">
        <v>251</v>
      </c>
      <c r="C54" s="206">
        <v>15.9</v>
      </c>
      <c r="D54" s="231" t="s">
        <v>203</v>
      </c>
      <c r="E54" s="231" t="s">
        <v>203</v>
      </c>
      <c r="F54" s="210" t="s">
        <v>60</v>
      </c>
      <c r="G54" s="231" t="s">
        <v>203</v>
      </c>
      <c r="H54" s="201">
        <v>3.19</v>
      </c>
      <c r="I54" s="157">
        <v>21</v>
      </c>
      <c r="J54" s="37">
        <v>50.4</v>
      </c>
      <c r="K54" s="159">
        <v>14</v>
      </c>
      <c r="L54" s="105">
        <v>30</v>
      </c>
      <c r="M54" s="234">
        <v>230</v>
      </c>
      <c r="N54" s="59">
        <v>37</v>
      </c>
      <c r="O54" s="37">
        <v>17</v>
      </c>
      <c r="P54" s="72">
        <v>50</v>
      </c>
      <c r="Q54" s="10"/>
      <c r="R54" s="231" t="s">
        <v>391</v>
      </c>
      <c r="S54" s="216">
        <v>17.899999999999999</v>
      </c>
      <c r="T54" s="235">
        <v>10.5</v>
      </c>
      <c r="U54" s="231" t="s">
        <v>203</v>
      </c>
      <c r="V54" s="199"/>
      <c r="W54" s="157">
        <v>21</v>
      </c>
      <c r="X54" s="37">
        <v>45</v>
      </c>
      <c r="Y54" s="163">
        <v>31</v>
      </c>
      <c r="Z54" s="221">
        <v>30</v>
      </c>
      <c r="AA54" s="234">
        <v>210</v>
      </c>
      <c r="AB54" s="68">
        <v>32</v>
      </c>
      <c r="AC54" s="103">
        <v>21</v>
      </c>
      <c r="AD54" s="72">
        <v>50</v>
      </c>
    </row>
    <row r="55" spans="1:30" ht="15.75" thickBot="1">
      <c r="A55" s="198">
        <v>7.58</v>
      </c>
      <c r="B55" s="228" t="s">
        <v>252</v>
      </c>
      <c r="C55" s="205">
        <v>16</v>
      </c>
      <c r="D55" s="234">
        <v>5.5</v>
      </c>
      <c r="E55" s="234">
        <v>9.9</v>
      </c>
      <c r="F55" s="210">
        <v>13</v>
      </c>
      <c r="G55" s="234">
        <v>23</v>
      </c>
      <c r="H55" s="200">
        <v>3.2</v>
      </c>
      <c r="I55" s="157">
        <v>20</v>
      </c>
      <c r="J55" s="45">
        <v>50.9</v>
      </c>
      <c r="K55" s="139"/>
      <c r="L55" s="57"/>
      <c r="M55" s="235">
        <v>231</v>
      </c>
      <c r="N55" s="57"/>
      <c r="O55" s="57"/>
      <c r="P55" s="72">
        <v>51</v>
      </c>
      <c r="Q55" s="10"/>
      <c r="R55" s="228" t="s">
        <v>376</v>
      </c>
      <c r="S55" s="217">
        <v>18</v>
      </c>
      <c r="T55" s="234">
        <v>10.6</v>
      </c>
      <c r="U55" s="231" t="s">
        <v>203</v>
      </c>
      <c r="V55" s="200">
        <v>14.8</v>
      </c>
      <c r="W55" s="157">
        <v>20</v>
      </c>
      <c r="X55" s="36">
        <v>45.5</v>
      </c>
      <c r="Y55" s="162"/>
      <c r="Z55" s="126"/>
      <c r="AA55" s="234">
        <v>212</v>
      </c>
      <c r="AB55" s="93"/>
      <c r="AC55" s="31"/>
      <c r="AD55" s="72">
        <v>51</v>
      </c>
    </row>
    <row r="56" spans="1:30" ht="15.75" thickBot="1">
      <c r="A56" s="21">
        <v>8.01</v>
      </c>
      <c r="B56" s="228" t="s">
        <v>300</v>
      </c>
      <c r="C56" s="205">
        <v>16.2</v>
      </c>
      <c r="D56" s="231" t="s">
        <v>203</v>
      </c>
      <c r="E56" s="231" t="s">
        <v>203</v>
      </c>
      <c r="F56" s="210" t="s">
        <v>64</v>
      </c>
      <c r="G56" s="231" t="s">
        <v>203</v>
      </c>
      <c r="H56" s="200">
        <v>3.21</v>
      </c>
      <c r="I56" s="157">
        <v>19</v>
      </c>
      <c r="J56" s="104">
        <v>51.4</v>
      </c>
      <c r="K56" s="134"/>
      <c r="L56" s="36">
        <v>31</v>
      </c>
      <c r="M56" s="234">
        <v>232</v>
      </c>
      <c r="N56" s="57"/>
      <c r="O56" s="41">
        <v>18</v>
      </c>
      <c r="P56" s="72">
        <v>52</v>
      </c>
      <c r="Q56" s="10"/>
      <c r="R56" s="228" t="s">
        <v>392</v>
      </c>
      <c r="S56" s="216">
        <v>18.2</v>
      </c>
      <c r="T56" s="234">
        <v>10.7</v>
      </c>
      <c r="U56" s="234">
        <v>5.8</v>
      </c>
      <c r="V56" s="200"/>
      <c r="W56" s="157">
        <v>19</v>
      </c>
      <c r="X56" s="36">
        <v>46</v>
      </c>
      <c r="Y56" s="135">
        <v>32</v>
      </c>
      <c r="Z56" s="122">
        <v>31</v>
      </c>
      <c r="AA56" s="234">
        <v>214</v>
      </c>
      <c r="AB56" s="140">
        <v>33</v>
      </c>
      <c r="AC56" s="41">
        <v>22</v>
      </c>
      <c r="AD56" s="72">
        <v>52</v>
      </c>
    </row>
    <row r="57" spans="1:30" ht="15.75" thickBot="1">
      <c r="A57" s="21">
        <v>8.0500000000000007</v>
      </c>
      <c r="B57" s="228" t="s">
        <v>371</v>
      </c>
      <c r="C57" s="205">
        <v>16.399999999999999</v>
      </c>
      <c r="D57" s="231" t="s">
        <v>203</v>
      </c>
      <c r="E57" s="234">
        <v>10</v>
      </c>
      <c r="F57" s="210">
        <v>13.1</v>
      </c>
      <c r="G57" s="234">
        <v>22</v>
      </c>
      <c r="H57" s="200">
        <v>3.22</v>
      </c>
      <c r="I57" s="157">
        <v>18</v>
      </c>
      <c r="J57" s="36">
        <v>51.9</v>
      </c>
      <c r="K57" s="141"/>
      <c r="L57" s="38"/>
      <c r="M57" s="234">
        <v>233</v>
      </c>
      <c r="N57" s="273">
        <v>38</v>
      </c>
      <c r="O57" s="39"/>
      <c r="P57" s="72">
        <v>53</v>
      </c>
      <c r="Q57" s="10"/>
      <c r="R57" s="228" t="s">
        <v>266</v>
      </c>
      <c r="S57" s="216">
        <v>18.5</v>
      </c>
      <c r="T57" s="234">
        <v>10.8</v>
      </c>
      <c r="U57" s="231" t="s">
        <v>203</v>
      </c>
      <c r="V57" s="200">
        <v>14.9</v>
      </c>
      <c r="W57" s="157">
        <v>18</v>
      </c>
      <c r="X57" s="36">
        <v>46.5</v>
      </c>
      <c r="Y57" s="162"/>
      <c r="Z57" s="126"/>
      <c r="AA57" s="234">
        <v>216</v>
      </c>
      <c r="AB57" s="93"/>
      <c r="AC57" s="31"/>
      <c r="AD57" s="72">
        <v>53</v>
      </c>
    </row>
    <row r="58" spans="1:30" ht="15.75" thickBot="1">
      <c r="A58" s="21">
        <v>8.09</v>
      </c>
      <c r="B58" s="228" t="s">
        <v>256</v>
      </c>
      <c r="C58" s="205">
        <v>16.600000000000001</v>
      </c>
      <c r="D58" s="231" t="s">
        <v>203</v>
      </c>
      <c r="E58" s="231" t="s">
        <v>203</v>
      </c>
      <c r="F58" s="210" t="s">
        <v>64</v>
      </c>
      <c r="G58" s="234">
        <v>21</v>
      </c>
      <c r="H58" s="201">
        <v>3.23</v>
      </c>
      <c r="I58" s="157">
        <v>17</v>
      </c>
      <c r="J58" s="36">
        <v>52.4</v>
      </c>
      <c r="K58" s="140">
        <v>15</v>
      </c>
      <c r="L58" s="36">
        <v>32</v>
      </c>
      <c r="M58" s="234">
        <v>234</v>
      </c>
      <c r="N58" s="57"/>
      <c r="O58" s="41">
        <v>19</v>
      </c>
      <c r="P58" s="72">
        <v>54</v>
      </c>
      <c r="Q58" s="10"/>
      <c r="R58" s="228" t="s">
        <v>349</v>
      </c>
      <c r="S58" s="216">
        <v>18.8</v>
      </c>
      <c r="T58" s="234">
        <v>10.9</v>
      </c>
      <c r="U58" s="231" t="s">
        <v>203</v>
      </c>
      <c r="V58" s="199"/>
      <c r="W58" s="157">
        <v>17</v>
      </c>
      <c r="X58" s="36">
        <v>47</v>
      </c>
      <c r="Y58" s="135">
        <v>33</v>
      </c>
      <c r="Z58" s="122">
        <v>32</v>
      </c>
      <c r="AA58" s="234">
        <v>218</v>
      </c>
      <c r="AB58" s="140">
        <v>34</v>
      </c>
      <c r="AC58" s="41">
        <v>23</v>
      </c>
      <c r="AD58" s="72">
        <v>54</v>
      </c>
    </row>
    <row r="59" spans="1:30" ht="15.75" thickBot="1">
      <c r="A59" s="21">
        <v>8.1300000000000008</v>
      </c>
      <c r="B59" s="228" t="s">
        <v>372</v>
      </c>
      <c r="C59" s="205">
        <v>16.8</v>
      </c>
      <c r="D59" s="234">
        <v>5.6</v>
      </c>
      <c r="E59" s="234">
        <v>10.1</v>
      </c>
      <c r="F59" s="210">
        <v>13.2</v>
      </c>
      <c r="G59" s="234">
        <v>20</v>
      </c>
      <c r="H59" s="200">
        <v>3.24</v>
      </c>
      <c r="I59" s="157">
        <v>16</v>
      </c>
      <c r="J59" s="36">
        <v>52.9</v>
      </c>
      <c r="K59" s="141"/>
      <c r="L59" s="38"/>
      <c r="M59" s="235">
        <v>235</v>
      </c>
      <c r="N59" s="38"/>
      <c r="O59" s="38"/>
      <c r="P59" s="72">
        <v>55</v>
      </c>
      <c r="Q59" s="10"/>
      <c r="R59" s="228" t="s">
        <v>393</v>
      </c>
      <c r="S59" s="216">
        <v>19.2</v>
      </c>
      <c r="T59" s="234">
        <v>11</v>
      </c>
      <c r="U59" s="234">
        <v>5.9</v>
      </c>
      <c r="V59" s="200">
        <v>15</v>
      </c>
      <c r="W59" s="157">
        <v>16</v>
      </c>
      <c r="X59" s="36">
        <v>47.5</v>
      </c>
      <c r="Y59" s="162"/>
      <c r="Z59" s="126"/>
      <c r="AA59" s="234">
        <v>220</v>
      </c>
      <c r="AB59" s="93"/>
      <c r="AC59" s="31"/>
      <c r="AD59" s="72">
        <v>55</v>
      </c>
    </row>
    <row r="60" spans="1:30" ht="15.75" thickBot="1">
      <c r="A60" s="21">
        <v>8.17</v>
      </c>
      <c r="B60" s="228" t="s">
        <v>373</v>
      </c>
      <c r="C60" s="205">
        <v>17</v>
      </c>
      <c r="D60" s="231" t="s">
        <v>203</v>
      </c>
      <c r="E60" s="234">
        <v>10.199999999999999</v>
      </c>
      <c r="F60" s="210" t="s">
        <v>64</v>
      </c>
      <c r="G60" s="234">
        <v>19</v>
      </c>
      <c r="H60" s="200">
        <v>3.25</v>
      </c>
      <c r="I60" s="157">
        <v>15</v>
      </c>
      <c r="J60" s="36">
        <v>53.4</v>
      </c>
      <c r="K60" s="134"/>
      <c r="L60" s="36">
        <v>33</v>
      </c>
      <c r="M60" s="236">
        <v>237</v>
      </c>
      <c r="N60" s="54">
        <v>39</v>
      </c>
      <c r="O60" s="41">
        <v>20</v>
      </c>
      <c r="P60" s="72">
        <v>56</v>
      </c>
      <c r="Q60" s="10"/>
      <c r="R60" s="228" t="s">
        <v>334</v>
      </c>
      <c r="S60" s="216">
        <v>19.600000000000001</v>
      </c>
      <c r="T60" s="234">
        <v>11.1</v>
      </c>
      <c r="U60" s="231" t="s">
        <v>203</v>
      </c>
      <c r="V60" s="228" t="s">
        <v>75</v>
      </c>
      <c r="W60" s="157">
        <v>15</v>
      </c>
      <c r="X60" s="36">
        <v>48</v>
      </c>
      <c r="Y60" s="236">
        <v>34</v>
      </c>
      <c r="Z60" s="122">
        <v>33</v>
      </c>
      <c r="AA60" s="234">
        <v>222</v>
      </c>
      <c r="AB60" s="140">
        <v>35</v>
      </c>
      <c r="AC60" s="41">
        <v>24</v>
      </c>
      <c r="AD60" s="72">
        <v>56</v>
      </c>
    </row>
    <row r="61" spans="1:30" ht="15.75" thickBot="1">
      <c r="A61" s="21">
        <v>8.2100000000000009</v>
      </c>
      <c r="B61" s="228" t="s">
        <v>260</v>
      </c>
      <c r="C61" s="205">
        <v>17.2</v>
      </c>
      <c r="D61" s="231" t="s">
        <v>203</v>
      </c>
      <c r="E61" s="234">
        <v>10.3</v>
      </c>
      <c r="F61" s="210">
        <v>13.3</v>
      </c>
      <c r="G61" s="234">
        <v>18</v>
      </c>
      <c r="H61" s="200">
        <v>3.26</v>
      </c>
      <c r="I61" s="157">
        <v>14</v>
      </c>
      <c r="J61" s="36">
        <v>53.9</v>
      </c>
      <c r="K61" s="234">
        <v>16</v>
      </c>
      <c r="L61" s="38"/>
      <c r="M61" s="234">
        <v>239</v>
      </c>
      <c r="N61" s="38"/>
      <c r="O61" s="38"/>
      <c r="P61" s="72">
        <v>57</v>
      </c>
      <c r="Q61" s="10"/>
      <c r="R61" s="228" t="s">
        <v>394</v>
      </c>
      <c r="S61" s="216">
        <v>20</v>
      </c>
      <c r="T61" s="234">
        <v>11.2</v>
      </c>
      <c r="U61" s="231" t="s">
        <v>203</v>
      </c>
      <c r="V61" s="200">
        <v>15.1</v>
      </c>
      <c r="W61" s="157">
        <v>14</v>
      </c>
      <c r="X61" s="36">
        <v>48.5</v>
      </c>
      <c r="Y61" s="234">
        <v>35</v>
      </c>
      <c r="Z61" s="126"/>
      <c r="AA61" s="234">
        <v>224</v>
      </c>
      <c r="AB61" s="93"/>
      <c r="AC61" s="31"/>
      <c r="AD61" s="72">
        <v>57</v>
      </c>
    </row>
    <row r="62" spans="1:30" ht="15.75" thickBot="1">
      <c r="A62" s="21">
        <v>8.25</v>
      </c>
      <c r="B62" s="228" t="s">
        <v>374</v>
      </c>
      <c r="C62" s="205">
        <v>17.399999999999999</v>
      </c>
      <c r="D62" s="234">
        <v>5.7</v>
      </c>
      <c r="E62" s="234">
        <v>10.4</v>
      </c>
      <c r="F62" s="210" t="s">
        <v>64</v>
      </c>
      <c r="G62" s="234">
        <v>17</v>
      </c>
      <c r="H62" s="200">
        <v>3.27</v>
      </c>
      <c r="I62" s="157">
        <v>13</v>
      </c>
      <c r="J62" s="36">
        <v>54.4</v>
      </c>
      <c r="K62" s="134"/>
      <c r="L62" s="36">
        <v>34</v>
      </c>
      <c r="M62" s="234">
        <v>241</v>
      </c>
      <c r="N62" s="54">
        <v>40</v>
      </c>
      <c r="O62" s="41">
        <v>21</v>
      </c>
      <c r="P62" s="72">
        <v>58</v>
      </c>
      <c r="Q62" s="10"/>
      <c r="R62" s="228" t="s">
        <v>395</v>
      </c>
      <c r="S62" s="216">
        <v>20.5</v>
      </c>
      <c r="T62" s="234">
        <v>11.3</v>
      </c>
      <c r="U62" s="234">
        <v>6</v>
      </c>
      <c r="V62" s="199"/>
      <c r="W62" s="157">
        <v>13</v>
      </c>
      <c r="X62" s="36">
        <v>49</v>
      </c>
      <c r="Y62" s="234">
        <v>36</v>
      </c>
      <c r="Z62" s="122">
        <v>34</v>
      </c>
      <c r="AA62" s="234">
        <v>226</v>
      </c>
      <c r="AB62" s="140">
        <v>36</v>
      </c>
      <c r="AC62" s="41">
        <v>25</v>
      </c>
      <c r="AD62" s="72">
        <v>58</v>
      </c>
    </row>
    <row r="63" spans="1:30" ht="15.75" thickBot="1">
      <c r="A63" s="21">
        <v>8.2899999999999991</v>
      </c>
      <c r="B63" s="228" t="s">
        <v>375</v>
      </c>
      <c r="C63" s="205">
        <v>17.600000000000001</v>
      </c>
      <c r="D63" s="231" t="s">
        <v>203</v>
      </c>
      <c r="E63" s="234">
        <v>10.5</v>
      </c>
      <c r="F63" s="210">
        <v>13.4</v>
      </c>
      <c r="G63" s="234">
        <v>16</v>
      </c>
      <c r="H63" s="200">
        <v>3.28</v>
      </c>
      <c r="I63" s="157">
        <v>12</v>
      </c>
      <c r="J63" s="36">
        <v>54.9</v>
      </c>
      <c r="K63" s="234">
        <v>17</v>
      </c>
      <c r="L63" s="38"/>
      <c r="M63" s="234">
        <v>243</v>
      </c>
      <c r="N63" s="38"/>
      <c r="O63" s="38"/>
      <c r="P63" s="72">
        <v>59</v>
      </c>
      <c r="Q63" s="10"/>
      <c r="R63" s="228" t="s">
        <v>396</v>
      </c>
      <c r="S63" s="216">
        <v>21</v>
      </c>
      <c r="T63" s="234">
        <v>11.4</v>
      </c>
      <c r="U63" s="231" t="s">
        <v>203</v>
      </c>
      <c r="V63" s="200">
        <v>15.2</v>
      </c>
      <c r="W63" s="157">
        <v>12</v>
      </c>
      <c r="X63" s="36">
        <v>49.5</v>
      </c>
      <c r="Y63" s="234">
        <v>37</v>
      </c>
      <c r="Z63" s="126"/>
      <c r="AA63" s="234">
        <v>228</v>
      </c>
      <c r="AB63" s="93"/>
      <c r="AC63" s="31"/>
      <c r="AD63" s="72">
        <v>59</v>
      </c>
    </row>
    <row r="64" spans="1:30" ht="15.75" thickBot="1">
      <c r="A64" s="21">
        <v>8.33</v>
      </c>
      <c r="B64" s="231" t="s">
        <v>302</v>
      </c>
      <c r="C64" s="205">
        <v>17.8</v>
      </c>
      <c r="D64" s="231" t="s">
        <v>203</v>
      </c>
      <c r="E64" s="234">
        <v>10.6</v>
      </c>
      <c r="F64" s="210" t="s">
        <v>64</v>
      </c>
      <c r="G64" s="235">
        <v>15</v>
      </c>
      <c r="H64" s="200">
        <v>3.29</v>
      </c>
      <c r="I64" s="157">
        <v>11</v>
      </c>
      <c r="J64" s="37">
        <v>55.4</v>
      </c>
      <c r="K64" s="234">
        <v>18</v>
      </c>
      <c r="L64" s="37">
        <v>35</v>
      </c>
      <c r="M64" s="234">
        <v>245</v>
      </c>
      <c r="N64" s="58">
        <v>41</v>
      </c>
      <c r="O64" s="39">
        <v>22</v>
      </c>
      <c r="P64" s="72">
        <v>60</v>
      </c>
      <c r="Q64" s="10"/>
      <c r="R64" s="231" t="s">
        <v>397</v>
      </c>
      <c r="S64" s="216">
        <v>21.5</v>
      </c>
      <c r="T64" s="235">
        <v>11.5</v>
      </c>
      <c r="U64" s="231" t="s">
        <v>203</v>
      </c>
      <c r="V64" s="199"/>
      <c r="W64" s="157">
        <v>11</v>
      </c>
      <c r="X64" s="37">
        <v>50</v>
      </c>
      <c r="Y64" s="234">
        <v>38</v>
      </c>
      <c r="Z64" s="121">
        <v>35</v>
      </c>
      <c r="AA64" s="234">
        <v>230</v>
      </c>
      <c r="AB64" s="222">
        <v>37</v>
      </c>
      <c r="AC64" s="42">
        <v>26</v>
      </c>
      <c r="AD64" s="72">
        <v>60</v>
      </c>
    </row>
    <row r="65" spans="1:30" ht="15.75" thickBot="1">
      <c r="A65" s="67">
        <v>8.3699999999999992</v>
      </c>
      <c r="B65" s="228" t="s">
        <v>376</v>
      </c>
      <c r="C65" s="205">
        <v>18</v>
      </c>
      <c r="D65" s="234">
        <v>5.8</v>
      </c>
      <c r="E65" s="234">
        <v>10.7</v>
      </c>
      <c r="F65" s="210">
        <v>13.5</v>
      </c>
      <c r="G65" s="234">
        <v>14</v>
      </c>
      <c r="H65" s="200">
        <v>3.3</v>
      </c>
      <c r="I65" s="157">
        <v>10</v>
      </c>
      <c r="J65" s="36">
        <v>55.9</v>
      </c>
      <c r="K65" s="235">
        <v>19</v>
      </c>
      <c r="L65" s="38"/>
      <c r="M65" s="235">
        <v>247</v>
      </c>
      <c r="N65" s="38"/>
      <c r="O65" s="36"/>
      <c r="P65" s="72">
        <v>61</v>
      </c>
      <c r="Q65" s="10"/>
      <c r="R65" s="228" t="s">
        <v>273</v>
      </c>
      <c r="S65" s="216">
        <v>22</v>
      </c>
      <c r="T65" s="234">
        <v>11.6</v>
      </c>
      <c r="U65" s="234">
        <v>6.1</v>
      </c>
      <c r="V65" s="200">
        <v>15.3</v>
      </c>
      <c r="W65" s="157">
        <v>10</v>
      </c>
      <c r="X65" s="36">
        <v>50.5</v>
      </c>
      <c r="Y65" s="235">
        <v>40</v>
      </c>
      <c r="Z65" s="126"/>
      <c r="AA65" s="235">
        <v>232</v>
      </c>
      <c r="AB65" s="93"/>
      <c r="AC65" s="31"/>
      <c r="AD65" s="72">
        <v>61</v>
      </c>
    </row>
    <row r="66" spans="1:30" ht="15.75" thickBot="1">
      <c r="A66" s="21">
        <v>8.41</v>
      </c>
      <c r="B66" s="228" t="s">
        <v>304</v>
      </c>
      <c r="C66" s="205">
        <v>18.3</v>
      </c>
      <c r="D66" s="231" t="s">
        <v>203</v>
      </c>
      <c r="E66" s="234">
        <v>10.8</v>
      </c>
      <c r="F66" s="210" t="s">
        <v>64</v>
      </c>
      <c r="G66" s="234">
        <v>13</v>
      </c>
      <c r="H66" s="200">
        <v>3.31</v>
      </c>
      <c r="I66" s="157">
        <v>9</v>
      </c>
      <c r="J66" s="36">
        <v>56.4</v>
      </c>
      <c r="K66" s="234">
        <v>20</v>
      </c>
      <c r="L66" s="36">
        <v>36</v>
      </c>
      <c r="M66" s="234">
        <v>249</v>
      </c>
      <c r="N66" s="54">
        <v>42</v>
      </c>
      <c r="O66" s="234">
        <v>23</v>
      </c>
      <c r="P66" s="72">
        <v>62</v>
      </c>
      <c r="Q66" s="10"/>
      <c r="R66" s="228" t="s">
        <v>398</v>
      </c>
      <c r="S66" s="216">
        <v>22.5</v>
      </c>
      <c r="T66" s="234">
        <v>11.7</v>
      </c>
      <c r="U66" s="231" t="s">
        <v>203</v>
      </c>
      <c r="V66" s="199"/>
      <c r="W66" s="157">
        <v>9</v>
      </c>
      <c r="X66" s="36">
        <v>51</v>
      </c>
      <c r="Y66" s="234">
        <v>42</v>
      </c>
      <c r="Z66" s="122">
        <v>36</v>
      </c>
      <c r="AA66" s="234">
        <v>234</v>
      </c>
      <c r="AB66" s="140">
        <v>38</v>
      </c>
      <c r="AC66" s="234">
        <v>27</v>
      </c>
      <c r="AD66" s="72">
        <v>62</v>
      </c>
    </row>
    <row r="67" spans="1:30" ht="15.75" thickBot="1">
      <c r="A67" s="21">
        <v>8.4499999999999993</v>
      </c>
      <c r="B67" s="228" t="s">
        <v>267</v>
      </c>
      <c r="C67" s="205">
        <v>18.600000000000001</v>
      </c>
      <c r="D67" s="231" t="s">
        <v>203</v>
      </c>
      <c r="E67" s="234">
        <v>10.9</v>
      </c>
      <c r="F67" s="210">
        <v>13.6</v>
      </c>
      <c r="G67" s="234">
        <v>12</v>
      </c>
      <c r="H67" s="200">
        <v>3.32</v>
      </c>
      <c r="I67" s="157">
        <v>8</v>
      </c>
      <c r="J67" s="36">
        <v>56.9</v>
      </c>
      <c r="K67" s="234">
        <v>21</v>
      </c>
      <c r="L67" s="38"/>
      <c r="M67" s="234">
        <v>251</v>
      </c>
      <c r="N67" s="38"/>
      <c r="O67" s="234">
        <v>24</v>
      </c>
      <c r="P67" s="72">
        <v>63</v>
      </c>
      <c r="Q67" s="10"/>
      <c r="R67" s="228" t="s">
        <v>399</v>
      </c>
      <c r="S67" s="216">
        <v>23</v>
      </c>
      <c r="T67" s="234">
        <v>11.8</v>
      </c>
      <c r="U67" s="231" t="s">
        <v>203</v>
      </c>
      <c r="V67" s="200">
        <v>15.4</v>
      </c>
      <c r="W67" s="157">
        <v>8</v>
      </c>
      <c r="X67" s="36">
        <v>51.5</v>
      </c>
      <c r="Y67" s="234">
        <v>44</v>
      </c>
      <c r="Z67" s="126"/>
      <c r="AA67" s="234">
        <v>236</v>
      </c>
      <c r="AB67" s="93"/>
      <c r="AC67" s="234">
        <v>28</v>
      </c>
      <c r="AD67" s="72">
        <v>63</v>
      </c>
    </row>
    <row r="68" spans="1:30" ht="15.75" thickBot="1">
      <c r="A68" s="21">
        <v>8.49</v>
      </c>
      <c r="B68" s="228" t="s">
        <v>334</v>
      </c>
      <c r="C68" s="205">
        <v>19</v>
      </c>
      <c r="D68" s="234">
        <v>5.9</v>
      </c>
      <c r="E68" s="234">
        <v>11</v>
      </c>
      <c r="F68" s="210" t="s">
        <v>64</v>
      </c>
      <c r="G68" s="234">
        <v>11</v>
      </c>
      <c r="H68" s="200">
        <v>3.33</v>
      </c>
      <c r="I68" s="157">
        <v>7</v>
      </c>
      <c r="J68" s="36">
        <v>57.4</v>
      </c>
      <c r="K68" s="234">
        <v>22</v>
      </c>
      <c r="L68" s="36">
        <v>37</v>
      </c>
      <c r="M68" s="234">
        <v>253</v>
      </c>
      <c r="N68" s="54">
        <v>43</v>
      </c>
      <c r="O68" s="234">
        <v>25</v>
      </c>
      <c r="P68" s="72">
        <v>64</v>
      </c>
      <c r="Q68" s="10"/>
      <c r="R68" s="228" t="s">
        <v>400</v>
      </c>
      <c r="S68" s="216">
        <v>23.5</v>
      </c>
      <c r="T68" s="234">
        <v>11.9</v>
      </c>
      <c r="U68" s="234">
        <v>6.2</v>
      </c>
      <c r="V68" s="228" t="s">
        <v>75</v>
      </c>
      <c r="W68" s="157">
        <v>7</v>
      </c>
      <c r="X68" s="36">
        <v>52</v>
      </c>
      <c r="Y68" s="234">
        <v>46</v>
      </c>
      <c r="Z68" s="122">
        <v>37</v>
      </c>
      <c r="AA68" s="234">
        <v>238</v>
      </c>
      <c r="AB68" s="140">
        <v>39</v>
      </c>
      <c r="AC68" s="234">
        <v>29</v>
      </c>
      <c r="AD68" s="72">
        <v>64</v>
      </c>
    </row>
    <row r="69" spans="1:30" ht="15.75" thickBot="1">
      <c r="A69" s="21">
        <v>8.5299999999999994</v>
      </c>
      <c r="B69" s="231" t="s">
        <v>308</v>
      </c>
      <c r="C69" s="205">
        <v>19.399999999999999</v>
      </c>
      <c r="D69" s="231" t="s">
        <v>203</v>
      </c>
      <c r="E69" s="234">
        <v>11.1</v>
      </c>
      <c r="F69" s="210">
        <v>13.7</v>
      </c>
      <c r="G69" s="234">
        <v>10</v>
      </c>
      <c r="H69" s="200">
        <v>3.34</v>
      </c>
      <c r="I69" s="157">
        <v>6</v>
      </c>
      <c r="J69" s="36">
        <v>57.9</v>
      </c>
      <c r="K69" s="234">
        <v>23</v>
      </c>
      <c r="L69" s="38"/>
      <c r="M69" s="234">
        <v>255</v>
      </c>
      <c r="N69" s="38"/>
      <c r="O69" s="234">
        <v>26</v>
      </c>
      <c r="P69" s="72">
        <v>65</v>
      </c>
      <c r="Q69" s="10"/>
      <c r="R69" s="231" t="s">
        <v>401</v>
      </c>
      <c r="S69" s="216">
        <v>24</v>
      </c>
      <c r="T69" s="234">
        <v>12</v>
      </c>
      <c r="U69" s="231" t="s">
        <v>203</v>
      </c>
      <c r="V69" s="200">
        <v>15.5</v>
      </c>
      <c r="W69" s="157">
        <v>6</v>
      </c>
      <c r="X69" s="36">
        <v>52.5</v>
      </c>
      <c r="Y69" s="234">
        <v>48</v>
      </c>
      <c r="Z69" s="126"/>
      <c r="AA69" s="234">
        <v>240</v>
      </c>
      <c r="AB69" s="93"/>
      <c r="AC69" s="234">
        <v>30</v>
      </c>
      <c r="AD69" s="72">
        <v>65</v>
      </c>
    </row>
    <row r="70" spans="1:30" ht="15.75" thickBot="1">
      <c r="A70" s="21">
        <v>8.57</v>
      </c>
      <c r="B70" s="228" t="s">
        <v>335</v>
      </c>
      <c r="C70" s="205">
        <v>19.8</v>
      </c>
      <c r="D70" s="234">
        <v>6</v>
      </c>
      <c r="E70" s="234">
        <v>11.2</v>
      </c>
      <c r="F70" s="210" t="s">
        <v>64</v>
      </c>
      <c r="G70" s="234">
        <v>9</v>
      </c>
      <c r="H70" s="200">
        <v>3.35</v>
      </c>
      <c r="I70" s="157">
        <v>5</v>
      </c>
      <c r="J70" s="36">
        <v>58.4</v>
      </c>
      <c r="K70" s="234">
        <v>24</v>
      </c>
      <c r="L70" s="36">
        <v>38</v>
      </c>
      <c r="M70" s="234">
        <v>257</v>
      </c>
      <c r="N70" s="54">
        <v>44</v>
      </c>
      <c r="O70" s="234">
        <v>27</v>
      </c>
      <c r="P70" s="72">
        <v>66</v>
      </c>
      <c r="Q70" s="10"/>
      <c r="R70" s="228" t="s">
        <v>277</v>
      </c>
      <c r="S70" s="216">
        <v>24.5</v>
      </c>
      <c r="T70" s="234">
        <v>12.11</v>
      </c>
      <c r="U70" s="234">
        <v>6.3</v>
      </c>
      <c r="V70" s="199"/>
      <c r="W70" s="157">
        <v>5</v>
      </c>
      <c r="X70" s="36">
        <v>53</v>
      </c>
      <c r="Y70" s="234">
        <v>51</v>
      </c>
      <c r="Z70" s="122">
        <v>38</v>
      </c>
      <c r="AA70" s="234">
        <v>243</v>
      </c>
      <c r="AB70" s="140">
        <v>40</v>
      </c>
      <c r="AC70" s="234">
        <v>31</v>
      </c>
      <c r="AD70" s="72">
        <v>66</v>
      </c>
    </row>
    <row r="71" spans="1:30" ht="15.75" thickBot="1">
      <c r="A71" s="21">
        <v>9.01</v>
      </c>
      <c r="B71" s="228" t="s">
        <v>272</v>
      </c>
      <c r="C71" s="205">
        <v>20.2</v>
      </c>
      <c r="D71" s="231" t="s">
        <v>203</v>
      </c>
      <c r="E71" s="234">
        <v>11.3</v>
      </c>
      <c r="F71" s="210">
        <v>13.8</v>
      </c>
      <c r="G71" s="234">
        <v>8</v>
      </c>
      <c r="H71" s="200">
        <v>3.36</v>
      </c>
      <c r="I71" s="157">
        <v>4</v>
      </c>
      <c r="J71" s="36">
        <v>58.9</v>
      </c>
      <c r="K71" s="234">
        <v>25</v>
      </c>
      <c r="L71" s="38"/>
      <c r="M71" s="234">
        <v>259</v>
      </c>
      <c r="N71" s="38"/>
      <c r="O71" s="234">
        <v>28</v>
      </c>
      <c r="P71" s="72">
        <v>67</v>
      </c>
      <c r="Q71" s="10"/>
      <c r="R71" s="228" t="s">
        <v>278</v>
      </c>
      <c r="S71" s="216">
        <v>25</v>
      </c>
      <c r="T71" s="234">
        <v>2.2999999999999998</v>
      </c>
      <c r="U71" s="231" t="s">
        <v>203</v>
      </c>
      <c r="V71" s="200">
        <v>15.6</v>
      </c>
      <c r="W71" s="157">
        <v>4</v>
      </c>
      <c r="X71" s="36">
        <v>53.5</v>
      </c>
      <c r="Y71" s="234">
        <v>54</v>
      </c>
      <c r="Z71" s="126"/>
      <c r="AA71" s="234">
        <v>246</v>
      </c>
      <c r="AB71" s="93"/>
      <c r="AC71" s="234">
        <v>32</v>
      </c>
      <c r="AD71" s="72">
        <v>67</v>
      </c>
    </row>
    <row r="72" spans="1:30" ht="15.75" thickBot="1">
      <c r="A72" s="21">
        <v>9.0500000000000007</v>
      </c>
      <c r="B72" s="228" t="s">
        <v>273</v>
      </c>
      <c r="C72" s="205">
        <v>20.6</v>
      </c>
      <c r="D72" s="234">
        <v>6.1</v>
      </c>
      <c r="E72" s="234">
        <v>11.4</v>
      </c>
      <c r="F72" s="210" t="s">
        <v>64</v>
      </c>
      <c r="G72" s="234">
        <v>7</v>
      </c>
      <c r="H72" s="201">
        <v>3.37</v>
      </c>
      <c r="I72" s="157">
        <v>3</v>
      </c>
      <c r="J72" s="36">
        <v>59.4</v>
      </c>
      <c r="K72" s="234">
        <v>26</v>
      </c>
      <c r="L72" s="36">
        <v>39</v>
      </c>
      <c r="M72" s="234">
        <v>261</v>
      </c>
      <c r="N72" s="56">
        <v>45</v>
      </c>
      <c r="O72" s="234">
        <v>29</v>
      </c>
      <c r="P72" s="72">
        <v>68</v>
      </c>
      <c r="Q72" s="10"/>
      <c r="R72" s="228" t="s">
        <v>279</v>
      </c>
      <c r="S72" s="216">
        <v>25.5</v>
      </c>
      <c r="T72" s="234">
        <v>12.5</v>
      </c>
      <c r="U72" s="234">
        <v>6.4</v>
      </c>
      <c r="V72" s="200">
        <v>15.7</v>
      </c>
      <c r="W72" s="157">
        <v>3</v>
      </c>
      <c r="X72" s="36">
        <v>54</v>
      </c>
      <c r="Y72" s="234">
        <v>57</v>
      </c>
      <c r="Z72" s="122">
        <v>39</v>
      </c>
      <c r="AA72" s="234">
        <v>249</v>
      </c>
      <c r="AB72" s="140">
        <v>41</v>
      </c>
      <c r="AC72" s="234">
        <v>33</v>
      </c>
      <c r="AD72" s="72">
        <v>68</v>
      </c>
    </row>
    <row r="73" spans="1:30" ht="15.75" thickBot="1">
      <c r="A73" s="21">
        <v>9.09</v>
      </c>
      <c r="B73" s="231" t="s">
        <v>274</v>
      </c>
      <c r="C73" s="205">
        <v>21</v>
      </c>
      <c r="D73" s="231" t="s">
        <v>203</v>
      </c>
      <c r="E73" s="234">
        <v>11.6</v>
      </c>
      <c r="F73" s="210">
        <v>13.9</v>
      </c>
      <c r="G73" s="234">
        <v>6</v>
      </c>
      <c r="H73" s="200">
        <v>3.38</v>
      </c>
      <c r="I73" s="157">
        <v>2</v>
      </c>
      <c r="J73" s="36">
        <v>59.9</v>
      </c>
      <c r="K73" s="234">
        <v>27</v>
      </c>
      <c r="L73" s="38"/>
      <c r="M73" s="234">
        <v>263</v>
      </c>
      <c r="N73" s="273">
        <v>46</v>
      </c>
      <c r="O73" s="234">
        <v>30</v>
      </c>
      <c r="P73" s="72">
        <v>69</v>
      </c>
      <c r="Q73" s="10"/>
      <c r="R73" s="228" t="s">
        <v>280</v>
      </c>
      <c r="S73" s="216">
        <v>26</v>
      </c>
      <c r="T73" s="235">
        <v>12.7</v>
      </c>
      <c r="U73" s="231" t="s">
        <v>203</v>
      </c>
      <c r="V73" s="200">
        <v>15.8</v>
      </c>
      <c r="W73" s="157">
        <v>2</v>
      </c>
      <c r="X73" s="36">
        <v>54.5</v>
      </c>
      <c r="Y73" s="234">
        <v>60</v>
      </c>
      <c r="Z73" s="126"/>
      <c r="AA73" s="234">
        <v>252</v>
      </c>
      <c r="AB73" s="277">
        <v>42</v>
      </c>
      <c r="AC73" s="234">
        <v>34</v>
      </c>
      <c r="AD73" s="72">
        <v>69</v>
      </c>
    </row>
    <row r="74" spans="1:30" ht="15.75" thickBot="1">
      <c r="A74" s="21">
        <v>9.1300000000000008</v>
      </c>
      <c r="B74" s="232" t="s">
        <v>275</v>
      </c>
      <c r="C74" s="205">
        <v>21.5</v>
      </c>
      <c r="D74" s="234">
        <v>6.2</v>
      </c>
      <c r="E74" s="234">
        <v>11.8</v>
      </c>
      <c r="F74" s="210" t="s">
        <v>64</v>
      </c>
      <c r="G74" s="236">
        <v>5</v>
      </c>
      <c r="H74" s="200">
        <v>3.39</v>
      </c>
      <c r="I74" s="157">
        <v>1</v>
      </c>
      <c r="J74" s="37">
        <v>60.4</v>
      </c>
      <c r="K74" s="234">
        <v>28</v>
      </c>
      <c r="L74" s="37">
        <v>40</v>
      </c>
      <c r="M74" s="234">
        <v>265</v>
      </c>
      <c r="N74" s="58">
        <v>47</v>
      </c>
      <c r="O74" s="234">
        <v>31</v>
      </c>
      <c r="P74" s="72">
        <v>70</v>
      </c>
      <c r="Q74" s="10"/>
      <c r="R74" s="232" t="s">
        <v>281</v>
      </c>
      <c r="S74" s="216">
        <v>26.5</v>
      </c>
      <c r="T74" s="236">
        <v>12.9</v>
      </c>
      <c r="U74" s="236">
        <v>6.5</v>
      </c>
      <c r="V74" s="200">
        <v>15.9</v>
      </c>
      <c r="W74" s="157">
        <v>1</v>
      </c>
      <c r="X74" s="37">
        <v>55</v>
      </c>
      <c r="Y74" s="234">
        <v>63</v>
      </c>
      <c r="Z74" s="121">
        <v>40</v>
      </c>
      <c r="AA74" s="234">
        <v>255</v>
      </c>
      <c r="AB74" s="222">
        <v>43</v>
      </c>
      <c r="AC74" s="234">
        <v>35</v>
      </c>
      <c r="AD74" s="72">
        <v>70</v>
      </c>
    </row>
    <row r="75" spans="1:30" ht="15.75" thickBot="1">
      <c r="A75" s="204">
        <v>16.010000000000002</v>
      </c>
      <c r="B75" s="204"/>
      <c r="C75" s="142"/>
      <c r="D75" s="76"/>
      <c r="E75" s="212"/>
      <c r="F75" s="210"/>
      <c r="G75" s="207"/>
      <c r="H75" s="12"/>
      <c r="I75" s="158">
        <v>0</v>
      </c>
      <c r="J75" s="12"/>
      <c r="K75" s="234"/>
      <c r="L75" s="33"/>
      <c r="M75" s="12"/>
      <c r="N75" s="12"/>
      <c r="O75" s="12"/>
      <c r="P75" s="73"/>
      <c r="Q75" s="10"/>
      <c r="R75" s="11"/>
      <c r="S75" s="216"/>
      <c r="T75" s="219"/>
      <c r="U75" s="123"/>
      <c r="V75" s="229"/>
      <c r="W75" s="229"/>
      <c r="X75" s="142"/>
      <c r="Y75" s="142"/>
      <c r="Z75" s="12">
        <v>0</v>
      </c>
      <c r="AA75" s="12"/>
      <c r="AB75" s="12"/>
      <c r="AC75" s="12"/>
      <c r="AD75" s="73"/>
    </row>
    <row r="76" spans="1:30">
      <c r="J76"/>
      <c r="X76"/>
    </row>
    <row r="77" spans="1:30">
      <c r="J77"/>
      <c r="X77"/>
    </row>
    <row r="78" spans="1:30">
      <c r="J78"/>
      <c r="X78"/>
    </row>
    <row r="79" spans="1:30">
      <c r="J79"/>
      <c r="X79"/>
    </row>
    <row r="80" spans="1:30">
      <c r="J80"/>
      <c r="X80"/>
    </row>
    <row r="81" spans="10:24">
      <c r="J81"/>
      <c r="X81"/>
    </row>
    <row r="82" spans="10:24">
      <c r="J82"/>
      <c r="X82"/>
    </row>
    <row r="83" spans="10:24">
      <c r="J83"/>
      <c r="X83"/>
    </row>
    <row r="84" spans="10:24">
      <c r="J84"/>
      <c r="X84"/>
    </row>
    <row r="85" spans="10:24">
      <c r="J85"/>
      <c r="X85"/>
    </row>
    <row r="86" spans="10:24">
      <c r="J86"/>
      <c r="X86"/>
    </row>
    <row r="87" spans="10:24">
      <c r="X87"/>
    </row>
    <row r="88" spans="10:24">
      <c r="X88"/>
    </row>
    <row r="89" spans="10:24">
      <c r="X89"/>
    </row>
    <row r="90" spans="10:24">
      <c r="X90"/>
    </row>
    <row r="91" spans="10:24">
      <c r="X91"/>
    </row>
    <row r="92" spans="10:24">
      <c r="X92"/>
    </row>
    <row r="93" spans="10:24">
      <c r="X93"/>
    </row>
    <row r="94" spans="10:24">
      <c r="X94"/>
    </row>
    <row r="95" spans="10:24">
      <c r="X95"/>
    </row>
    <row r="96" spans="10:24">
      <c r="X96"/>
    </row>
    <row r="97" spans="24:24">
      <c r="X97"/>
    </row>
    <row r="98" spans="24:24">
      <c r="X98"/>
    </row>
    <row r="99" spans="24:24">
      <c r="X99"/>
    </row>
    <row r="100" spans="24:24">
      <c r="X100"/>
    </row>
    <row r="101" spans="24:24">
      <c r="X101"/>
    </row>
    <row r="102" spans="24:24">
      <c r="X102"/>
    </row>
    <row r="103" spans="24:24">
      <c r="X103"/>
    </row>
  </sheetData>
  <sortState ref="AA5:AA74">
    <sortCondition ref="AA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Приветствие</vt:lpstr>
      <vt:lpstr>юноши (личное первенство)</vt:lpstr>
      <vt:lpstr>девушки (личное первенство)</vt:lpstr>
      <vt:lpstr>11 лет</vt:lpstr>
      <vt:lpstr>12 лет</vt:lpstr>
      <vt:lpstr>13 лет</vt:lpstr>
      <vt:lpstr>ступени</vt:lpstr>
      <vt:lpstr>14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Зимний фестиваль ФСК ГТО</dc:title>
  <dc:subject>Прорамма для подсчета результатов</dc:subject>
  <dc:creator>Наумова Светлана Викторовна</dc:creator>
  <cp:keywords>гто, очки,программа</cp:keywords>
  <cp:lastModifiedBy>Ксения</cp:lastModifiedBy>
  <cp:lastPrinted>2025-04-21T10:56:27Z</cp:lastPrinted>
  <dcterms:created xsi:type="dcterms:W3CDTF">2016-03-19T06:51:25Z</dcterms:created>
  <dcterms:modified xsi:type="dcterms:W3CDTF">2025-04-22T05:21:35Z</dcterms:modified>
  <cp:category>физическая культура и спорт</cp:category>
  <cp:contentStatus>окончательный</cp:contentStatus>
</cp:coreProperties>
</file>